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pension-20-21" sheetId="1" r:id="rId1"/>
    <sheet name="pension-19-20" sheetId="2" r:id="rId2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A5" authorId="0">
      <text>
        <r>
          <rPr>
            <sz val="8"/>
            <rFont val="Tahoma"/>
            <family val="0"/>
          </rPr>
          <t xml:space="preserve">Sum of Band Pay &amp; Grade Pay
</t>
        </r>
      </text>
    </comment>
    <comment ref="I5" authorId="0">
      <text>
        <r>
          <rPr>
            <sz val="9"/>
            <rFont val="Tahoma"/>
            <family val="2"/>
          </rPr>
          <t xml:space="preserve">Commutated Pension
</t>
        </r>
      </text>
    </comment>
    <comment ref="D8" authorId="0">
      <text>
        <r>
          <rPr>
            <sz val="9"/>
            <rFont val="Tahoma"/>
            <family val="0"/>
          </rPr>
          <t xml:space="preserve">DA revised from01.01.2020
</t>
        </r>
      </text>
    </comment>
    <comment ref="A10" authorId="0">
      <text>
        <r>
          <rPr>
            <sz val="8"/>
            <rFont val="Tahoma"/>
            <family val="0"/>
          </rPr>
          <t xml:space="preserve">DA arrears &amp; other arears
</t>
        </r>
      </text>
    </comment>
    <comment ref="D16" authorId="0">
      <text>
        <r>
          <rPr>
            <sz val="9"/>
            <color indexed="10"/>
            <rFont val="Tahoma"/>
            <family val="2"/>
          </rPr>
          <t>Medical Insurance and Health checkup</t>
        </r>
        <r>
          <rPr>
            <sz val="9"/>
            <rFont val="Tahoma"/>
            <family val="2"/>
          </rPr>
          <t xml:space="preserve">
Max amount</t>
        </r>
        <r>
          <rPr>
            <sz val="9"/>
            <color indexed="10"/>
            <rFont val="Tahoma"/>
            <family val="2"/>
          </rPr>
          <t xml:space="preserve"> Rs 50000</t>
        </r>
        <r>
          <rPr>
            <sz val="8"/>
            <rFont val="Tahoma"/>
            <family val="0"/>
          </rPr>
          <t xml:space="preserve">                   
</t>
        </r>
      </text>
    </comment>
    <comment ref="F16" authorId="0">
      <text>
        <r>
          <rPr>
            <sz val="8"/>
            <rFont val="Tahoma"/>
            <family val="0"/>
          </rPr>
          <t>mediclaim1+health checkup</t>
        </r>
      </text>
    </comment>
    <comment ref="D17" authorId="0">
      <text>
        <r>
          <rPr>
            <sz val="9"/>
            <rFont val="Tahoma"/>
            <family val="2"/>
          </rPr>
          <t xml:space="preserve">Expenditure for medical  treatment for dependent relative for Autism,Cerebral Palsy,Mental Retardation.-Max amount 
</t>
        </r>
        <r>
          <rPr>
            <sz val="9"/>
            <color indexed="10"/>
            <rFont val="Tahoma"/>
            <family val="2"/>
          </rPr>
          <t>Rs</t>
        </r>
        <r>
          <rPr>
            <sz val="9"/>
            <rFont val="Tahoma"/>
            <family val="2"/>
          </rPr>
          <t xml:space="preserve"> </t>
        </r>
        <r>
          <rPr>
            <sz val="9"/>
            <color indexed="10"/>
            <rFont val="Tahoma"/>
            <family val="2"/>
          </rPr>
          <t xml:space="preserve">50000 </t>
        </r>
        <r>
          <rPr>
            <sz val="9"/>
            <rFont val="Tahoma"/>
            <family val="2"/>
          </rPr>
          <t xml:space="preserve">( </t>
        </r>
        <r>
          <rPr>
            <sz val="9"/>
            <color indexed="10"/>
            <rFont val="Tahoma"/>
            <family val="2"/>
          </rPr>
          <t>Rs 100000</t>
        </r>
        <r>
          <rPr>
            <sz val="9"/>
            <rFont val="Tahoma"/>
            <family val="2"/>
          </rPr>
          <t xml:space="preserve"> for serious disability.)</t>
        </r>
        <r>
          <rPr>
            <sz val="8"/>
            <rFont val="Tahoma"/>
            <family val="0"/>
          </rPr>
          <t xml:space="preserve">
</t>
        </r>
      </text>
    </comment>
    <comment ref="D18" authorId="0">
      <text>
        <r>
          <rPr>
            <sz val="9"/>
            <rFont val="Tahoma"/>
            <family val="2"/>
          </rPr>
          <t xml:space="preserve">Medical Expenditure for specified diseases like Neurological diseases,parkinson's diseases. Max. eligible amount </t>
        </r>
        <r>
          <rPr>
            <sz val="9"/>
            <color indexed="10"/>
            <rFont val="Tahoma"/>
            <family val="2"/>
          </rPr>
          <t>Rs 40000</t>
        </r>
        <r>
          <rPr>
            <sz val="9"/>
            <rFont val="Tahoma"/>
            <family val="2"/>
          </rPr>
          <t>.</t>
        </r>
        <r>
          <rPr>
            <sz val="8"/>
            <rFont val="Tahoma"/>
            <family val="0"/>
          </rPr>
          <t xml:space="preserve">
(Rs 60000 if dependent patient is Sr citizen)</t>
        </r>
      </text>
    </comment>
    <comment ref="D19" authorId="0">
      <text>
        <r>
          <rPr>
            <sz val="9"/>
            <rFont val="Tahoma"/>
            <family val="2"/>
          </rPr>
          <t>Interest on Education Loan,</t>
        </r>
        <r>
          <rPr>
            <sz val="9"/>
            <color indexed="10"/>
            <rFont val="Tahoma"/>
            <family val="2"/>
          </rPr>
          <t xml:space="preserve"> no maximum limit.</t>
        </r>
        <r>
          <rPr>
            <sz val="8"/>
            <rFont val="Tahoma"/>
            <family val="0"/>
          </rPr>
          <t xml:space="preserve">
</t>
        </r>
      </text>
    </comment>
    <comment ref="D20" authorId="0">
      <text>
        <r>
          <rPr>
            <sz val="9"/>
            <rFont val="Tahoma"/>
            <family val="2"/>
          </rPr>
          <t>Deduction for donation as per IT act.</t>
        </r>
        <r>
          <rPr>
            <sz val="8"/>
            <rFont val="Tahoma"/>
            <family val="0"/>
          </rPr>
          <t xml:space="preserve">
</t>
        </r>
      </text>
    </comment>
    <comment ref="D21" authorId="0">
      <text>
        <r>
          <rPr>
            <sz val="8"/>
            <rFont val="Tahoma"/>
            <family val="0"/>
          </rPr>
          <t xml:space="preserve">
      </t>
        </r>
        <r>
          <rPr>
            <sz val="9"/>
            <rFont val="Tahoma"/>
            <family val="2"/>
          </rPr>
          <t xml:space="preserve">                      </t>
        </r>
        <r>
          <rPr>
            <b/>
            <u val="single"/>
            <sz val="9"/>
            <rFont val="Tahoma"/>
            <family val="2"/>
          </rPr>
          <t xml:space="preserve"> Deduction for rent paid,</t>
        </r>
        <r>
          <rPr>
            <sz val="9"/>
            <rFont val="Tahoma"/>
            <family val="2"/>
          </rPr>
          <t xml:space="preserve">
where no HRA is received- least of:
1. </t>
        </r>
        <r>
          <rPr>
            <sz val="9"/>
            <color indexed="10"/>
            <rFont val="Tahoma"/>
            <family val="2"/>
          </rPr>
          <t xml:space="preserve">Rs 60000 per year
2. 25% </t>
        </r>
        <r>
          <rPr>
            <sz val="9"/>
            <rFont val="Tahoma"/>
            <family val="2"/>
          </rPr>
          <t>of annual income
3.</t>
        </r>
        <r>
          <rPr>
            <sz val="9"/>
            <color indexed="10"/>
            <rFont val="Tahoma"/>
            <family val="2"/>
          </rPr>
          <t xml:space="preserve"> actual rent paid minus 10% </t>
        </r>
        <r>
          <rPr>
            <sz val="9"/>
            <rFont val="Tahoma"/>
            <family val="2"/>
          </rPr>
          <t>of annual income.
Where HRA is received-Least of
1.</t>
        </r>
        <r>
          <rPr>
            <sz val="9"/>
            <color indexed="10"/>
            <rFont val="Tahoma"/>
            <family val="2"/>
          </rPr>
          <t xml:space="preserve"> 50% basic</t>
        </r>
        <r>
          <rPr>
            <sz val="9"/>
            <rFont val="Tahoma"/>
            <family val="2"/>
          </rPr>
          <t xml:space="preserve"> pay for metro cities/40%basic pay for non metro cities 
2. </t>
        </r>
        <r>
          <rPr>
            <sz val="9"/>
            <color indexed="10"/>
            <rFont val="Tahoma"/>
            <family val="2"/>
          </rPr>
          <t>Actual HRA</t>
        </r>
        <r>
          <rPr>
            <sz val="9"/>
            <rFont val="Tahoma"/>
            <family val="2"/>
          </rPr>
          <t xml:space="preserve"> 
3. </t>
        </r>
        <r>
          <rPr>
            <sz val="9"/>
            <color indexed="10"/>
            <rFont val="Tahoma"/>
            <family val="2"/>
          </rPr>
          <t xml:space="preserve">rent </t>
        </r>
        <r>
          <rPr>
            <sz val="9"/>
            <rFont val="Tahoma"/>
            <family val="2"/>
          </rPr>
          <t>paid in excess of 10% of basic pay.</t>
        </r>
        <r>
          <rPr>
            <sz val="9"/>
            <color indexed="12"/>
            <rFont val="Tahoma"/>
            <family val="2"/>
          </rPr>
          <t>(Under section 10(13A)</t>
        </r>
      </text>
    </comment>
    <comment ref="D22" authorId="0">
      <text>
        <r>
          <rPr>
            <sz val="9"/>
            <rFont val="Tahoma"/>
            <family val="2"/>
          </rPr>
          <t>Donation/Contribution to specified organisations.</t>
        </r>
        <r>
          <rPr>
            <sz val="8"/>
            <rFont val="Tahoma"/>
            <family val="0"/>
          </rPr>
          <t xml:space="preserve">
</t>
        </r>
      </text>
    </comment>
    <comment ref="D23" authorId="0">
      <text>
        <r>
          <rPr>
            <sz val="9"/>
            <rFont val="Tahoma"/>
            <family val="2"/>
          </rPr>
          <t>Donation to political party.</t>
        </r>
        <r>
          <rPr>
            <sz val="8"/>
            <rFont val="Tahoma"/>
            <family val="0"/>
          </rPr>
          <t xml:space="preserve">
</t>
        </r>
      </text>
    </comment>
    <comment ref="D24" authorId="0">
      <text>
        <r>
          <rPr>
            <sz val="9"/>
            <rFont val="Tahoma"/>
            <family val="2"/>
          </rPr>
          <t>Deduction for handicapped employee himself.Max-</t>
        </r>
        <r>
          <rPr>
            <sz val="9"/>
            <color indexed="10"/>
            <rFont val="Tahoma"/>
            <family val="2"/>
          </rPr>
          <t>Rs 50000</t>
        </r>
        <r>
          <rPr>
            <sz val="9"/>
            <rFont val="Tahoma"/>
            <family val="2"/>
          </rPr>
          <t>(</t>
        </r>
        <r>
          <rPr>
            <sz val="9"/>
            <color indexed="10"/>
            <rFont val="Tahoma"/>
            <family val="2"/>
          </rPr>
          <t xml:space="preserve">Rs 100000 </t>
        </r>
        <r>
          <rPr>
            <sz val="9"/>
            <rFont val="Tahoma"/>
            <family val="2"/>
          </rPr>
          <t>for serious disability)</t>
        </r>
        <r>
          <rPr>
            <sz val="8"/>
            <rFont val="Tahoma"/>
            <family val="0"/>
          </rPr>
          <t xml:space="preserve">
</t>
        </r>
      </text>
    </comment>
    <comment ref="H26" authorId="0">
      <text>
        <r>
          <rPr>
            <sz val="8"/>
            <rFont val="Tahoma"/>
            <family val="0"/>
          </rPr>
          <t xml:space="preserve">Under sec 80TTB Max Rs 50000
</t>
        </r>
      </text>
    </comment>
    <comment ref="D28" authorId="0">
      <text>
        <r>
          <rPr>
            <sz val="9"/>
            <rFont val="Tahoma"/>
            <family val="2"/>
          </rPr>
          <t>Annual Interest paid.</t>
        </r>
        <r>
          <rPr>
            <sz val="9"/>
            <color indexed="10"/>
            <rFont val="Tahoma"/>
            <family val="2"/>
          </rPr>
          <t>Max Limit Rs 200000</t>
        </r>
      </text>
    </comment>
    <comment ref="A15" authorId="0">
      <text>
        <r>
          <rPr>
            <sz val="9"/>
            <rFont val="Tahoma"/>
            <family val="0"/>
          </rPr>
          <t xml:space="preserve">Pension+FD Int+SB Int
</t>
        </r>
      </text>
    </comment>
    <comment ref="C29" authorId="0">
      <text>
        <r>
          <rPr>
            <sz val="9"/>
            <rFont val="Tahoma"/>
            <family val="0"/>
          </rPr>
          <t xml:space="preserve">Tax paid in Bank
</t>
        </r>
      </text>
    </comment>
    <comment ref="Q19" authorId="0">
      <text>
        <r>
          <rPr>
            <sz val="9"/>
            <rFont val="Tahoma"/>
            <family val="0"/>
          </rPr>
          <t xml:space="preserve">@5%
</t>
        </r>
      </text>
    </comment>
    <comment ref="Q20" authorId="0">
      <text>
        <r>
          <rPr>
            <sz val="9"/>
            <rFont val="Tahoma"/>
            <family val="0"/>
          </rPr>
          <t xml:space="preserve">@10%
</t>
        </r>
      </text>
    </comment>
    <comment ref="Q21" authorId="0">
      <text>
        <r>
          <rPr>
            <sz val="9"/>
            <rFont val="Tahoma"/>
            <family val="0"/>
          </rPr>
          <t xml:space="preserve">@15%
</t>
        </r>
      </text>
    </comment>
    <comment ref="Q22" authorId="0">
      <text>
        <r>
          <rPr>
            <sz val="9"/>
            <rFont val="Tahoma"/>
            <family val="0"/>
          </rPr>
          <t xml:space="preserve">@20%
</t>
        </r>
      </text>
    </comment>
    <comment ref="Q23" authorId="0">
      <text>
        <r>
          <rPr>
            <sz val="9"/>
            <rFont val="Tahoma"/>
            <family val="0"/>
          </rPr>
          <t xml:space="preserve">@25%
</t>
        </r>
      </text>
    </comment>
    <comment ref="S28" authorId="0">
      <text>
        <r>
          <rPr>
            <sz val="8"/>
            <rFont val="Tahoma"/>
            <family val="0"/>
          </rPr>
          <t xml:space="preserve">TDS deducted at other sources
</t>
        </r>
      </text>
    </comment>
    <comment ref="S29" authorId="0">
      <text>
        <r>
          <rPr>
            <sz val="9"/>
            <rFont val="Tahoma"/>
            <family val="0"/>
          </rPr>
          <t xml:space="preserve">Tax paid in Bank
</t>
        </r>
      </text>
    </comment>
    <comment ref="H28" authorId="0">
      <text>
        <r>
          <rPr>
            <b/>
            <sz val="9"/>
            <rFont val="Tahoma"/>
            <family val="2"/>
          </rPr>
          <t>80C+80TTB+Sch VI
+STD Deductions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A5" authorId="0">
      <text>
        <r>
          <rPr>
            <sz val="8"/>
            <rFont val="Tahoma"/>
            <family val="0"/>
          </rPr>
          <t xml:space="preserve">Sum of Band Pay &amp; Grade Pay
</t>
        </r>
      </text>
    </comment>
    <comment ref="I5" authorId="0">
      <text>
        <r>
          <rPr>
            <sz val="9"/>
            <rFont val="Tahoma"/>
            <family val="2"/>
          </rPr>
          <t xml:space="preserve">Commutated Pension
</t>
        </r>
      </text>
    </comment>
    <comment ref="A10" authorId="0">
      <text>
        <r>
          <rPr>
            <sz val="8"/>
            <rFont val="Tahoma"/>
            <family val="0"/>
          </rPr>
          <t xml:space="preserve">DA arrears &amp; other arears
</t>
        </r>
      </text>
    </comment>
    <comment ref="E12" authorId="0">
      <text>
        <r>
          <rPr>
            <sz val="8"/>
            <rFont val="Tahoma"/>
            <family val="0"/>
          </rPr>
          <t xml:space="preserve">tax deducted from pension
</t>
        </r>
      </text>
    </comment>
    <comment ref="A15" authorId="0">
      <text>
        <r>
          <rPr>
            <sz val="9"/>
            <rFont val="Tahoma"/>
            <family val="0"/>
          </rPr>
          <t xml:space="preserve">Pension+FD Int+SB Int
</t>
        </r>
      </text>
    </comment>
    <comment ref="D16" authorId="0">
      <text>
        <r>
          <rPr>
            <sz val="9"/>
            <color indexed="10"/>
            <rFont val="Tahoma"/>
            <family val="2"/>
          </rPr>
          <t>Medical Insurance and Health checkup</t>
        </r>
        <r>
          <rPr>
            <sz val="9"/>
            <rFont val="Tahoma"/>
            <family val="2"/>
          </rPr>
          <t xml:space="preserve">
Max amount</t>
        </r>
        <r>
          <rPr>
            <sz val="9"/>
            <color indexed="10"/>
            <rFont val="Tahoma"/>
            <family val="2"/>
          </rPr>
          <t xml:space="preserve"> Rs 50000</t>
        </r>
        <r>
          <rPr>
            <sz val="8"/>
            <rFont val="Tahoma"/>
            <family val="0"/>
          </rPr>
          <t xml:space="preserve">                   
</t>
        </r>
      </text>
    </comment>
    <comment ref="F16" authorId="0">
      <text>
        <r>
          <rPr>
            <sz val="8"/>
            <rFont val="Tahoma"/>
            <family val="0"/>
          </rPr>
          <t>mediclaim1+health checkup</t>
        </r>
      </text>
    </comment>
    <comment ref="D17" authorId="0">
      <text>
        <r>
          <rPr>
            <sz val="9"/>
            <rFont val="Tahoma"/>
            <family val="2"/>
          </rPr>
          <t xml:space="preserve">Expenditure for medical  treatment for dependent relative for Autism,Cerebral Palsy,Mental Retardation.-Max amount 
</t>
        </r>
        <r>
          <rPr>
            <sz val="9"/>
            <color indexed="10"/>
            <rFont val="Tahoma"/>
            <family val="2"/>
          </rPr>
          <t>Rs</t>
        </r>
        <r>
          <rPr>
            <sz val="9"/>
            <rFont val="Tahoma"/>
            <family val="2"/>
          </rPr>
          <t xml:space="preserve"> </t>
        </r>
        <r>
          <rPr>
            <sz val="9"/>
            <color indexed="10"/>
            <rFont val="Tahoma"/>
            <family val="2"/>
          </rPr>
          <t xml:space="preserve">50000 </t>
        </r>
        <r>
          <rPr>
            <sz val="9"/>
            <rFont val="Tahoma"/>
            <family val="2"/>
          </rPr>
          <t xml:space="preserve">( </t>
        </r>
        <r>
          <rPr>
            <sz val="9"/>
            <color indexed="10"/>
            <rFont val="Tahoma"/>
            <family val="2"/>
          </rPr>
          <t>Rs 100000</t>
        </r>
        <r>
          <rPr>
            <sz val="9"/>
            <rFont val="Tahoma"/>
            <family val="2"/>
          </rPr>
          <t xml:space="preserve"> for serious disability.)</t>
        </r>
        <r>
          <rPr>
            <sz val="8"/>
            <rFont val="Tahoma"/>
            <family val="0"/>
          </rPr>
          <t xml:space="preserve">
</t>
        </r>
      </text>
    </comment>
    <comment ref="D18" authorId="0">
      <text>
        <r>
          <rPr>
            <sz val="9"/>
            <rFont val="Tahoma"/>
            <family val="2"/>
          </rPr>
          <t xml:space="preserve">Medical Expenditure for specified diseases like Neurological diseases,parkinson's diseases. Max. eligible amount </t>
        </r>
        <r>
          <rPr>
            <sz val="9"/>
            <color indexed="10"/>
            <rFont val="Tahoma"/>
            <family val="2"/>
          </rPr>
          <t>Rs 40000</t>
        </r>
        <r>
          <rPr>
            <sz val="9"/>
            <rFont val="Tahoma"/>
            <family val="2"/>
          </rPr>
          <t>.</t>
        </r>
        <r>
          <rPr>
            <sz val="8"/>
            <rFont val="Tahoma"/>
            <family val="0"/>
          </rPr>
          <t xml:space="preserve">
(Rs 60000 if dependent patient is Sr citizen)</t>
        </r>
      </text>
    </comment>
    <comment ref="D19" authorId="0">
      <text>
        <r>
          <rPr>
            <sz val="9"/>
            <rFont val="Tahoma"/>
            <family val="2"/>
          </rPr>
          <t>Interest on Education Loan,</t>
        </r>
        <r>
          <rPr>
            <sz val="9"/>
            <color indexed="10"/>
            <rFont val="Tahoma"/>
            <family val="2"/>
          </rPr>
          <t xml:space="preserve"> no maximum limit.</t>
        </r>
        <r>
          <rPr>
            <sz val="8"/>
            <rFont val="Tahoma"/>
            <family val="0"/>
          </rPr>
          <t xml:space="preserve">
</t>
        </r>
      </text>
    </comment>
    <comment ref="D20" authorId="0">
      <text>
        <r>
          <rPr>
            <sz val="9"/>
            <rFont val="Tahoma"/>
            <family val="2"/>
          </rPr>
          <t>Deduction for donation as per IT act.</t>
        </r>
        <r>
          <rPr>
            <sz val="8"/>
            <rFont val="Tahoma"/>
            <family val="0"/>
          </rPr>
          <t xml:space="preserve">
</t>
        </r>
      </text>
    </comment>
    <comment ref="D21" authorId="0">
      <text>
        <r>
          <rPr>
            <sz val="8"/>
            <rFont val="Tahoma"/>
            <family val="0"/>
          </rPr>
          <t xml:space="preserve">
      </t>
        </r>
        <r>
          <rPr>
            <sz val="9"/>
            <rFont val="Tahoma"/>
            <family val="2"/>
          </rPr>
          <t xml:space="preserve">                      </t>
        </r>
        <r>
          <rPr>
            <b/>
            <u val="single"/>
            <sz val="9"/>
            <rFont val="Tahoma"/>
            <family val="2"/>
          </rPr>
          <t xml:space="preserve"> Deduction for rent paid,</t>
        </r>
        <r>
          <rPr>
            <sz val="9"/>
            <rFont val="Tahoma"/>
            <family val="2"/>
          </rPr>
          <t xml:space="preserve">
where no HRA is received- least of:
1. </t>
        </r>
        <r>
          <rPr>
            <sz val="9"/>
            <color indexed="10"/>
            <rFont val="Tahoma"/>
            <family val="2"/>
          </rPr>
          <t xml:space="preserve">Rs 60000 per year
2. 25% </t>
        </r>
        <r>
          <rPr>
            <sz val="9"/>
            <rFont val="Tahoma"/>
            <family val="2"/>
          </rPr>
          <t>of annual income
3.</t>
        </r>
        <r>
          <rPr>
            <sz val="9"/>
            <color indexed="10"/>
            <rFont val="Tahoma"/>
            <family val="2"/>
          </rPr>
          <t xml:space="preserve"> actual rent paid minus 10% </t>
        </r>
        <r>
          <rPr>
            <sz val="9"/>
            <rFont val="Tahoma"/>
            <family val="2"/>
          </rPr>
          <t>of annual income.
Where HRA is received-Least of
1.</t>
        </r>
        <r>
          <rPr>
            <sz val="9"/>
            <color indexed="10"/>
            <rFont val="Tahoma"/>
            <family val="2"/>
          </rPr>
          <t xml:space="preserve"> 50% basic</t>
        </r>
        <r>
          <rPr>
            <sz val="9"/>
            <rFont val="Tahoma"/>
            <family val="2"/>
          </rPr>
          <t xml:space="preserve"> pay for metro cities/40%basic pay for non metro cities 
2. </t>
        </r>
        <r>
          <rPr>
            <sz val="9"/>
            <color indexed="10"/>
            <rFont val="Tahoma"/>
            <family val="2"/>
          </rPr>
          <t>Actual HRA</t>
        </r>
        <r>
          <rPr>
            <sz val="9"/>
            <rFont val="Tahoma"/>
            <family val="2"/>
          </rPr>
          <t xml:space="preserve"> 
3. </t>
        </r>
        <r>
          <rPr>
            <sz val="9"/>
            <color indexed="10"/>
            <rFont val="Tahoma"/>
            <family val="2"/>
          </rPr>
          <t xml:space="preserve">rent </t>
        </r>
        <r>
          <rPr>
            <sz val="9"/>
            <rFont val="Tahoma"/>
            <family val="2"/>
          </rPr>
          <t>paid in excess of 10% of basic pay.</t>
        </r>
        <r>
          <rPr>
            <sz val="9"/>
            <color indexed="12"/>
            <rFont val="Tahoma"/>
            <family val="2"/>
          </rPr>
          <t>(Under section 10(13A)</t>
        </r>
      </text>
    </comment>
    <comment ref="D22" authorId="0">
      <text>
        <r>
          <rPr>
            <sz val="9"/>
            <rFont val="Tahoma"/>
            <family val="2"/>
          </rPr>
          <t>Donation/Contribution to specified organisations.</t>
        </r>
        <r>
          <rPr>
            <sz val="8"/>
            <rFont val="Tahoma"/>
            <family val="0"/>
          </rPr>
          <t xml:space="preserve">
</t>
        </r>
      </text>
    </comment>
    <comment ref="D23" authorId="0">
      <text>
        <r>
          <rPr>
            <sz val="9"/>
            <rFont val="Tahoma"/>
            <family val="2"/>
          </rPr>
          <t>Donation to political party.</t>
        </r>
        <r>
          <rPr>
            <sz val="8"/>
            <rFont val="Tahoma"/>
            <family val="0"/>
          </rPr>
          <t xml:space="preserve">
</t>
        </r>
      </text>
    </comment>
    <comment ref="D24" authorId="0">
      <text>
        <r>
          <rPr>
            <sz val="9"/>
            <rFont val="Tahoma"/>
            <family val="2"/>
          </rPr>
          <t>Deduction for handicapped employee himself.Max-</t>
        </r>
        <r>
          <rPr>
            <sz val="9"/>
            <color indexed="10"/>
            <rFont val="Tahoma"/>
            <family val="2"/>
          </rPr>
          <t>Rs 50000</t>
        </r>
        <r>
          <rPr>
            <sz val="9"/>
            <rFont val="Tahoma"/>
            <family val="2"/>
          </rPr>
          <t>(</t>
        </r>
        <r>
          <rPr>
            <sz val="9"/>
            <color indexed="10"/>
            <rFont val="Tahoma"/>
            <family val="2"/>
          </rPr>
          <t xml:space="preserve">Rs 100000 </t>
        </r>
        <r>
          <rPr>
            <sz val="9"/>
            <rFont val="Tahoma"/>
            <family val="2"/>
          </rPr>
          <t>for serious disability)</t>
        </r>
        <r>
          <rPr>
            <sz val="8"/>
            <rFont val="Tahoma"/>
            <family val="0"/>
          </rPr>
          <t xml:space="preserve">
</t>
        </r>
      </text>
    </comment>
    <comment ref="H26" authorId="0">
      <text>
        <r>
          <rPr>
            <sz val="8"/>
            <rFont val="Tahoma"/>
            <family val="0"/>
          </rPr>
          <t xml:space="preserve">Under sec 80TTB Max Rs 50000
</t>
        </r>
      </text>
    </comment>
    <comment ref="D28" authorId="0">
      <text>
        <r>
          <rPr>
            <sz val="9"/>
            <rFont val="Tahoma"/>
            <family val="2"/>
          </rPr>
          <t>Annual Interest paid.</t>
        </r>
        <r>
          <rPr>
            <sz val="9"/>
            <color indexed="10"/>
            <rFont val="Tahoma"/>
            <family val="2"/>
          </rPr>
          <t>Max Limit Rs 200000</t>
        </r>
      </text>
    </comment>
    <comment ref="H28" authorId="0">
      <text>
        <r>
          <rPr>
            <b/>
            <sz val="9"/>
            <rFont val="Tahoma"/>
            <family val="2"/>
          </rPr>
          <t>80C+80TTB+Sch VI
+STD Deductions</t>
        </r>
        <r>
          <rPr>
            <sz val="9"/>
            <rFont val="Tahoma"/>
            <family val="2"/>
          </rPr>
          <t xml:space="preserve">
</t>
        </r>
      </text>
    </comment>
    <comment ref="C8" authorId="0">
      <text>
        <r>
          <rPr>
            <sz val="9"/>
            <rFont val="Tahoma"/>
            <family val="0"/>
          </rPr>
          <t xml:space="preserve">DA revisedfrom 01/01/2019
</t>
        </r>
      </text>
    </comment>
    <comment ref="C29" authorId="0">
      <text>
        <r>
          <rPr>
            <sz val="9"/>
            <rFont val="Tahoma"/>
            <family val="0"/>
          </rPr>
          <t xml:space="preserve">Tax paid in Bank
</t>
        </r>
      </text>
    </comment>
  </commentList>
</comments>
</file>

<file path=xl/sharedStrings.xml><?xml version="1.0" encoding="utf-8"?>
<sst xmlns="http://schemas.openxmlformats.org/spreadsheetml/2006/main" count="211" uniqueCount="124">
  <si>
    <r>
      <t>Notes</t>
    </r>
    <r>
      <rPr>
        <i/>
        <sz val="9"/>
        <color indexed="17"/>
        <rFont val="Arial"/>
        <family val="2"/>
      </rPr>
      <t>:Verify the ceiling limits of various deductions with latest IT rules</t>
    </r>
  </si>
  <si>
    <t>Do not double click yellow boxes, just click once and enter the figure.</t>
  </si>
  <si>
    <t>White  boxes are formulated to  AUTOMATICALLY calculate</t>
  </si>
  <si>
    <t xml:space="preserve"> Do not DELETE any number,put a 0 if you want to start over.</t>
  </si>
  <si>
    <t>If your template no longer works ,down load a new template.</t>
  </si>
  <si>
    <t>TOTAL</t>
  </si>
  <si>
    <t>Dearness Relief(%)</t>
  </si>
  <si>
    <t>Arrears</t>
  </si>
  <si>
    <t>Income Tax</t>
  </si>
  <si>
    <t>ADMISSIBLE DEDUCTIONS</t>
  </si>
  <si>
    <t>SCH-VI</t>
  </si>
  <si>
    <t>Amount</t>
  </si>
  <si>
    <t>Eligible Amt</t>
  </si>
  <si>
    <t>SEC 80D</t>
  </si>
  <si>
    <r>
      <t>Sec 80C</t>
    </r>
    <r>
      <rPr>
        <b/>
        <sz val="8"/>
        <color indexed="12"/>
        <rFont val="Arial"/>
        <family val="2"/>
      </rPr>
      <t xml:space="preserve"> - PPF</t>
    </r>
  </si>
  <si>
    <t>SEC 80DD</t>
  </si>
  <si>
    <t xml:space="preserve"> LIC</t>
  </si>
  <si>
    <t>SEC 80DDB</t>
  </si>
  <si>
    <t>Net Taxable Income</t>
  </si>
  <si>
    <t>SEC 80E</t>
  </si>
  <si>
    <t>SEC 80G</t>
  </si>
  <si>
    <t>SEC 80 GG</t>
  </si>
  <si>
    <t>Equity Linked  Saving Scheme</t>
  </si>
  <si>
    <t>SEC 80 GGA</t>
  </si>
  <si>
    <t>Bank FD</t>
  </si>
  <si>
    <t>Rs 5,00,001-10,00,000</t>
  </si>
  <si>
    <t>SEC 80GGC</t>
  </si>
  <si>
    <t>Post Office Term Deposit</t>
  </si>
  <si>
    <t>Above Rs 10,00,000</t>
  </si>
  <si>
    <t>SEC 80 U</t>
  </si>
  <si>
    <t>UTI / ULIP / PLI</t>
  </si>
  <si>
    <t>Total Tax</t>
  </si>
  <si>
    <t>TOTAL DEDUCTIONS</t>
  </si>
  <si>
    <t>Edu.+Health cess-4%</t>
  </si>
  <si>
    <t>Deductions u/s 80TTB(SB+FD INT)</t>
  </si>
  <si>
    <t>Tax  Payable</t>
  </si>
  <si>
    <t>TDS(Pension)</t>
  </si>
  <si>
    <t>Standard Deductions</t>
  </si>
  <si>
    <t>TDS(Other)</t>
  </si>
  <si>
    <t>Deductions</t>
  </si>
  <si>
    <t>Self assessment Tax</t>
  </si>
  <si>
    <t>Tax due</t>
  </si>
  <si>
    <t>Bank</t>
  </si>
  <si>
    <t>FD INT</t>
  </si>
  <si>
    <t>SB INT</t>
  </si>
  <si>
    <t>TDS</t>
  </si>
  <si>
    <t>HDFC Bank</t>
  </si>
  <si>
    <t>Total</t>
  </si>
  <si>
    <t>Basic pay on day of Retirement (VII CPC)</t>
  </si>
  <si>
    <t>State Bank of India</t>
  </si>
  <si>
    <t>Central Bank</t>
  </si>
  <si>
    <t>Bank Of India</t>
  </si>
  <si>
    <t>Punjab National Bank</t>
  </si>
  <si>
    <t>Indian Overseas Bank</t>
  </si>
  <si>
    <t>ICICI Bank</t>
  </si>
  <si>
    <t>Post Office</t>
  </si>
  <si>
    <t>Sr. Citizen's Deposit</t>
  </si>
  <si>
    <t>Other Deposits</t>
  </si>
  <si>
    <t>Developed By : Lalit Khandelwal</t>
  </si>
  <si>
    <t>Gross  Pension</t>
  </si>
  <si>
    <t>Net Pension</t>
  </si>
  <si>
    <t>PENSION</t>
  </si>
  <si>
    <t xml:space="preserve">TAXABLE INCOME </t>
  </si>
  <si>
    <t xml:space="preserve">Full Pension on Retirement-VII CPC </t>
  </si>
  <si>
    <t>Commuted Pension</t>
  </si>
  <si>
    <t xml:space="preserve">Reduced Pension </t>
  </si>
  <si>
    <r>
      <t xml:space="preserve">All you have to do is fill in required DATA in </t>
    </r>
    <r>
      <rPr>
        <b/>
        <sz val="8"/>
        <color indexed="53"/>
        <rFont val="Arial"/>
        <family val="2"/>
      </rPr>
      <t>Yellow Boxes</t>
    </r>
    <r>
      <rPr>
        <i/>
        <sz val="9"/>
        <color indexed="17"/>
        <rFont val="Draft 12cpi"/>
        <family val="3"/>
      </rPr>
      <t xml:space="preserve"> only.</t>
    </r>
  </si>
  <si>
    <t>Be sure to save  this sheet as a blank template before you fill it .</t>
  </si>
  <si>
    <t>Total Pension</t>
  </si>
  <si>
    <t>Gross Pension</t>
  </si>
  <si>
    <t>Interest Income</t>
  </si>
  <si>
    <t>BANK INTEREST/ TDS DETAILS</t>
  </si>
  <si>
    <t>Any other Saving</t>
  </si>
  <si>
    <t>Total Savings under sec 80C</t>
  </si>
  <si>
    <t>Admissible Deductions-Sec80C</t>
  </si>
  <si>
    <t>APR'20</t>
  </si>
  <si>
    <t>MAY'20</t>
  </si>
  <si>
    <t>JUN'20</t>
  </si>
  <si>
    <t>JUL'20</t>
  </si>
  <si>
    <t>AUG'20</t>
  </si>
  <si>
    <t>SEP'20</t>
  </si>
  <si>
    <t>OCT'20</t>
  </si>
  <si>
    <t>NOV'20</t>
  </si>
  <si>
    <t>DEC'20</t>
  </si>
  <si>
    <t>JAN'21</t>
  </si>
  <si>
    <t>FEB'21</t>
  </si>
  <si>
    <t>MAR'21</t>
  </si>
  <si>
    <t>PENSION &amp; INCOME TAX - F.Y. 2020-21</t>
  </si>
  <si>
    <t>Edu. cess-4%</t>
  </si>
  <si>
    <t>Up to Rs 300000</t>
  </si>
  <si>
    <t>Rs 500001-Rs 750000</t>
  </si>
  <si>
    <t>Rs 750001-Rs 1000000</t>
  </si>
  <si>
    <t>Rs 1000000-Rs 1250000</t>
  </si>
  <si>
    <t>Rs 1250000-Rs 1500000</t>
  </si>
  <si>
    <t>Total Admissible Ded.</t>
  </si>
  <si>
    <t>Deductions under sch-VI</t>
  </si>
  <si>
    <t>TOTAL ELIGIBLE Deductions</t>
  </si>
  <si>
    <t>Axis Bank</t>
  </si>
  <si>
    <t>Gross Income</t>
  </si>
  <si>
    <t>TDS(Pension+Other)</t>
  </si>
  <si>
    <t>Refund Due</t>
  </si>
  <si>
    <t>March 2020</t>
  </si>
  <si>
    <t>Sr Citizen</t>
  </si>
  <si>
    <t xml:space="preserve">UP TO Rs 3,00,000 </t>
  </si>
  <si>
    <t>Rs3,00,001-5,00,000</t>
  </si>
  <si>
    <t>PENSION &amp; INCOME TAX - F.Y. 2019-20</t>
  </si>
  <si>
    <t>March 2019</t>
  </si>
  <si>
    <t>APR'19</t>
  </si>
  <si>
    <t>MAY'19</t>
  </si>
  <si>
    <t>JUN'19</t>
  </si>
  <si>
    <t>JUL'19</t>
  </si>
  <si>
    <t>AUG'19</t>
  </si>
  <si>
    <t>SEP'19</t>
  </si>
  <si>
    <t>OCT'19</t>
  </si>
  <si>
    <t>NOV'19</t>
  </si>
  <si>
    <t>DEC'19</t>
  </si>
  <si>
    <t>JAN'20</t>
  </si>
  <si>
    <t>FEB'20</t>
  </si>
  <si>
    <t>MAR'20</t>
  </si>
  <si>
    <t>Tax Due</t>
  </si>
  <si>
    <t>As Per New Slabs  for FY 2020-21</t>
  </si>
  <si>
    <t>Prepared By : Lalit Khandelwal</t>
  </si>
  <si>
    <t xml:space="preserve">TAXABLE INCOME                 Rs     </t>
  </si>
  <si>
    <t>Sec 80C - PPF</t>
  </si>
</sst>
</file>

<file path=xl/styles.xml><?xml version="1.0" encoding="utf-8"?>
<styleSheet xmlns="http://schemas.openxmlformats.org/spreadsheetml/2006/main">
  <numFmts count="1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[$-4009]dddd\,\ d\ mmmm\,\ yyyy"/>
    <numFmt numFmtId="165" formatCode="[$-F800]dddd\,\ mmmm\ dd\,\ yyyy"/>
  </numFmts>
  <fonts count="10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12"/>
      <name val="Arial"/>
      <family val="2"/>
    </font>
    <font>
      <i/>
      <sz val="9"/>
      <color indexed="17"/>
      <name val="Arial"/>
      <family val="2"/>
    </font>
    <font>
      <b/>
      <sz val="8"/>
      <color indexed="12"/>
      <name val="Arial"/>
      <family val="2"/>
    </font>
    <font>
      <i/>
      <sz val="9"/>
      <color indexed="17"/>
      <name val="Draft 12cpi"/>
      <family val="3"/>
    </font>
    <font>
      <sz val="8"/>
      <color indexed="17"/>
      <name val="Arial"/>
      <family val="2"/>
    </font>
    <font>
      <sz val="10"/>
      <color indexed="17"/>
      <name val="Arial"/>
      <family val="0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17"/>
      <name val="Arial"/>
      <family val="2"/>
    </font>
    <font>
      <sz val="10"/>
      <name val="Arial"/>
      <family val="0"/>
    </font>
    <font>
      <b/>
      <sz val="9"/>
      <color indexed="56"/>
      <name val="Comic Sans MS"/>
      <family val="4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sz val="9"/>
      <name val="Tahoma"/>
      <family val="2"/>
    </font>
    <font>
      <sz val="8"/>
      <name val="Tahoma"/>
      <family val="0"/>
    </font>
    <font>
      <sz val="9"/>
      <color indexed="10"/>
      <name val="Tahoma"/>
      <family val="2"/>
    </font>
    <font>
      <b/>
      <u val="single"/>
      <sz val="9"/>
      <name val="Tahoma"/>
      <family val="2"/>
    </font>
    <font>
      <sz val="9"/>
      <color indexed="12"/>
      <name val="Tahoma"/>
      <family val="2"/>
    </font>
    <font>
      <b/>
      <sz val="8"/>
      <color indexed="53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9"/>
      <name val="Tahoma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10"/>
      <color indexed="18"/>
      <name val="Arial"/>
      <family val="2"/>
    </font>
    <font>
      <b/>
      <u val="single"/>
      <sz val="10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30"/>
      <name val="Arial"/>
      <family val="2"/>
    </font>
    <font>
      <sz val="12"/>
      <color indexed="8"/>
      <name val="Calibri"/>
      <family val="2"/>
    </font>
    <font>
      <b/>
      <sz val="9"/>
      <color indexed="60"/>
      <name val="Arial"/>
      <family val="2"/>
    </font>
    <font>
      <b/>
      <sz val="9"/>
      <color indexed="8"/>
      <name val="Arial"/>
      <family val="2"/>
    </font>
    <font>
      <b/>
      <sz val="12"/>
      <color indexed="9"/>
      <name val="Calibri"/>
      <family val="2"/>
    </font>
    <font>
      <b/>
      <sz val="10"/>
      <color indexed="8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Bahnschrift"/>
      <family val="2"/>
    </font>
    <font>
      <b/>
      <sz val="8"/>
      <color indexed="8"/>
      <name val="Arial"/>
      <family val="2"/>
    </font>
    <font>
      <b/>
      <sz val="9"/>
      <color indexed="8"/>
      <name val="Calibri"/>
      <family val="2"/>
    </font>
    <font>
      <b/>
      <sz val="11"/>
      <color indexed="56"/>
      <name val="Arial"/>
      <family val="2"/>
    </font>
    <font>
      <b/>
      <sz val="8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  <font>
      <b/>
      <sz val="10"/>
      <color rgb="FFC00000"/>
      <name val="Arial"/>
      <family val="2"/>
    </font>
    <font>
      <sz val="10"/>
      <color theme="3" tint="-0.24997000396251678"/>
      <name val="Arial"/>
      <family val="2"/>
    </font>
    <font>
      <b/>
      <u val="single"/>
      <sz val="10"/>
      <color rgb="FFFF0000"/>
      <name val="Arial"/>
      <family val="2"/>
    </font>
    <font>
      <b/>
      <sz val="9"/>
      <color theme="3" tint="0.39998000860214233"/>
      <name val="Arial"/>
      <family val="2"/>
    </font>
    <font>
      <b/>
      <sz val="8"/>
      <color rgb="FFFF0000"/>
      <name val="Arial"/>
      <family val="2"/>
    </font>
    <font>
      <b/>
      <sz val="11"/>
      <color rgb="FFFF0000"/>
      <name val="Arial"/>
      <family val="2"/>
    </font>
    <font>
      <b/>
      <sz val="9"/>
      <color rgb="FF00B050"/>
      <name val="Arial"/>
      <family val="2"/>
    </font>
    <font>
      <b/>
      <sz val="8"/>
      <color rgb="FF00B050"/>
      <name val="Arial"/>
      <family val="2"/>
    </font>
    <font>
      <sz val="12"/>
      <color theme="1"/>
      <name val="Calibri"/>
      <family val="2"/>
    </font>
    <font>
      <b/>
      <sz val="10"/>
      <color rgb="FF008000"/>
      <name val="Arial"/>
      <family val="2"/>
    </font>
    <font>
      <b/>
      <sz val="9"/>
      <color rgb="FF008000"/>
      <name val="Arial"/>
      <family val="2"/>
    </font>
    <font>
      <b/>
      <sz val="10"/>
      <color rgb="FFFF0000"/>
      <name val="Arial"/>
      <family val="2"/>
    </font>
    <font>
      <b/>
      <sz val="11"/>
      <color theme="3"/>
      <name val="Arial"/>
      <family val="2"/>
    </font>
    <font>
      <b/>
      <sz val="8"/>
      <color theme="0"/>
      <name val="Arial"/>
      <family val="2"/>
    </font>
    <font>
      <b/>
      <sz val="14"/>
      <color theme="0"/>
      <name val="Arial"/>
      <family val="2"/>
    </font>
    <font>
      <b/>
      <sz val="10"/>
      <color theme="0"/>
      <name val="Bahnschrift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C00000"/>
      <name val="Arial"/>
      <family val="2"/>
    </font>
    <font>
      <b/>
      <sz val="8"/>
      <color rgb="FF008000"/>
      <name val="Arial"/>
      <family val="2"/>
    </font>
    <font>
      <b/>
      <sz val="12"/>
      <color theme="0"/>
      <name val="Calibri"/>
      <family val="2"/>
    </font>
    <font>
      <b/>
      <sz val="10"/>
      <color theme="1"/>
      <name val="Arial"/>
      <family val="2"/>
    </font>
    <font>
      <b/>
      <sz val="9"/>
      <color theme="1"/>
      <name val="Calibri"/>
      <family val="2"/>
    </font>
    <font>
      <b/>
      <sz val="9"/>
      <color rgb="FF0070C0"/>
      <name val="Arial"/>
      <family val="2"/>
    </font>
    <font>
      <b/>
      <sz val="8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800086021423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/>
      <top style="thin"/>
      <bottom style="thin"/>
    </border>
    <border>
      <left style="thin"/>
      <right style="medium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 style="medium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183">
    <xf numFmtId="0" fontId="0" fillId="0" borderId="0" xfId="0" applyFont="1" applyAlignment="1">
      <alignment/>
    </xf>
    <xf numFmtId="1" fontId="8" fillId="0" borderId="10" xfId="0" applyNumberFormat="1" applyFont="1" applyFill="1" applyBorder="1" applyAlignment="1" applyProtection="1">
      <alignment horizontal="center" vertical="center"/>
      <protection hidden="1"/>
    </xf>
    <xf numFmtId="0" fontId="9" fillId="33" borderId="10" xfId="0" applyFont="1" applyFill="1" applyBorder="1" applyAlignment="1" applyProtection="1">
      <alignment horizontal="center" vertical="center"/>
      <protection locked="0"/>
    </xf>
    <xf numFmtId="1" fontId="10" fillId="0" borderId="1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81" fillId="7" borderId="10" xfId="0" applyNumberFormat="1" applyFont="1" applyFill="1" applyBorder="1" applyAlignment="1" applyProtection="1">
      <alignment horizontal="center" vertical="center"/>
      <protection/>
    </xf>
    <xf numFmtId="0" fontId="12" fillId="34" borderId="0" xfId="0" applyFont="1" applyFill="1" applyBorder="1" applyAlignment="1" applyProtection="1">
      <alignment horizontal="left" vertical="center"/>
      <protection/>
    </xf>
    <xf numFmtId="0" fontId="18" fillId="35" borderId="10" xfId="0" applyFont="1" applyFill="1" applyBorder="1" applyAlignment="1" applyProtection="1">
      <alignment horizontal="left" vertical="center"/>
      <protection/>
    </xf>
    <xf numFmtId="0" fontId="19" fillId="35" borderId="10" xfId="0" applyFont="1" applyFill="1" applyBorder="1" applyAlignment="1" applyProtection="1">
      <alignment horizontal="left" vertical="center"/>
      <protection/>
    </xf>
    <xf numFmtId="0" fontId="82" fillId="36" borderId="12" xfId="0" applyFont="1" applyFill="1" applyBorder="1" applyAlignment="1" applyProtection="1">
      <alignment horizontal="center"/>
      <protection/>
    </xf>
    <xf numFmtId="0" fontId="82" fillId="36" borderId="13" xfId="0" applyFont="1" applyFill="1" applyBorder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12" fillId="34" borderId="14" xfId="0" applyFont="1" applyFill="1" applyBorder="1" applyAlignment="1" applyProtection="1">
      <alignment horizontal="left" vertical="center"/>
      <protection/>
    </xf>
    <xf numFmtId="0" fontId="0" fillId="34" borderId="14" xfId="0" applyFill="1" applyBorder="1" applyAlignment="1" applyProtection="1">
      <alignment/>
      <protection/>
    </xf>
    <xf numFmtId="0" fontId="20" fillId="34" borderId="14" xfId="0" applyFont="1" applyFill="1" applyBorder="1" applyAlignment="1" applyProtection="1">
      <alignment vertical="center"/>
      <protection/>
    </xf>
    <xf numFmtId="3" fontId="4" fillId="0" borderId="0" xfId="0" applyNumberFormat="1" applyFont="1" applyBorder="1" applyAlignment="1" applyProtection="1">
      <alignment horizontal="right" vertical="center"/>
      <protection/>
    </xf>
    <xf numFmtId="3" fontId="4" fillId="0" borderId="0" xfId="0" applyNumberFormat="1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/>
      <protection/>
    </xf>
    <xf numFmtId="0" fontId="14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83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84" fillId="0" borderId="0" xfId="0" applyFont="1" applyAlignment="1" applyProtection="1">
      <alignment/>
      <protection/>
    </xf>
    <xf numFmtId="0" fontId="84" fillId="0" borderId="0" xfId="0" applyFont="1" applyBorder="1" applyAlignment="1" applyProtection="1">
      <alignment/>
      <protection/>
    </xf>
    <xf numFmtId="0" fontId="16" fillId="37" borderId="16" xfId="0" applyFont="1" applyFill="1" applyBorder="1" applyAlignment="1" applyProtection="1">
      <alignment horizontal="center" vertical="center"/>
      <protection/>
    </xf>
    <xf numFmtId="0" fontId="17" fillId="35" borderId="17" xfId="0" applyFont="1" applyFill="1" applyBorder="1" applyAlignment="1" applyProtection="1">
      <alignment horizontal="left" vertical="center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17" fillId="35" borderId="19" xfId="0" applyFont="1" applyFill="1" applyBorder="1" applyAlignment="1" applyProtection="1">
      <alignment horizontal="left" vertical="center"/>
      <protection/>
    </xf>
    <xf numFmtId="0" fontId="17" fillId="35" borderId="18" xfId="0" applyFont="1" applyFill="1" applyBorder="1" applyAlignment="1" applyProtection="1">
      <alignment horizontal="left" vertical="center"/>
      <protection/>
    </xf>
    <xf numFmtId="0" fontId="82" fillId="36" borderId="20" xfId="0" applyFont="1" applyFill="1" applyBorder="1" applyAlignment="1" applyProtection="1">
      <alignment horizontal="center"/>
      <protection/>
    </xf>
    <xf numFmtId="0" fontId="82" fillId="36" borderId="21" xfId="0" applyFont="1" applyFill="1" applyBorder="1" applyAlignment="1" applyProtection="1">
      <alignment horizontal="center"/>
      <protection/>
    </xf>
    <xf numFmtId="0" fontId="15" fillId="33" borderId="10" xfId="0" applyFont="1" applyFill="1" applyBorder="1" applyAlignment="1" applyProtection="1">
      <alignment horizontal="left" vertical="center"/>
      <protection locked="0"/>
    </xf>
    <xf numFmtId="0" fontId="15" fillId="33" borderId="22" xfId="0" applyFont="1" applyFill="1" applyBorder="1" applyAlignment="1" applyProtection="1">
      <alignment horizontal="left" vertical="center"/>
      <protection locked="0"/>
    </xf>
    <xf numFmtId="0" fontId="15" fillId="33" borderId="23" xfId="0" applyFont="1" applyFill="1" applyBorder="1" applyAlignment="1" applyProtection="1">
      <alignment horizontal="left" vertical="center"/>
      <protection locked="0"/>
    </xf>
    <xf numFmtId="1" fontId="10" fillId="33" borderId="10" xfId="0" applyNumberFormat="1" applyFont="1" applyFill="1" applyBorder="1" applyAlignment="1" applyProtection="1">
      <alignment horizontal="left" vertical="center"/>
      <protection locked="0"/>
    </xf>
    <xf numFmtId="1" fontId="4" fillId="0" borderId="10" xfId="0" applyNumberFormat="1" applyFont="1" applyFill="1" applyBorder="1" applyAlignment="1" applyProtection="1">
      <alignment horizontal="left" vertical="center"/>
      <protection hidden="1"/>
    </xf>
    <xf numFmtId="1" fontId="85" fillId="38" borderId="10" xfId="0" applyNumberFormat="1" applyFont="1" applyFill="1" applyBorder="1" applyAlignment="1" applyProtection="1">
      <alignment horizontal="left" vertical="center"/>
      <protection hidden="1"/>
    </xf>
    <xf numFmtId="3" fontId="2" fillId="0" borderId="10" xfId="0" applyNumberFormat="1" applyFont="1" applyBorder="1" applyAlignment="1" applyProtection="1">
      <alignment horizontal="left" vertical="center"/>
      <protection/>
    </xf>
    <xf numFmtId="3" fontId="2" fillId="0" borderId="10" xfId="0" applyNumberFormat="1" applyFont="1" applyBorder="1" applyAlignment="1" applyProtection="1">
      <alignment horizontal="left" vertical="center"/>
      <protection hidden="1"/>
    </xf>
    <xf numFmtId="1" fontId="4" fillId="0" borderId="10" xfId="0" applyNumberFormat="1" applyFont="1" applyBorder="1" applyAlignment="1" applyProtection="1">
      <alignment horizontal="left" vertical="center"/>
      <protection hidden="1"/>
    </xf>
    <xf numFmtId="1" fontId="2" fillId="0" borderId="10" xfId="0" applyNumberFormat="1" applyFont="1" applyBorder="1" applyAlignment="1" applyProtection="1">
      <alignment horizontal="left" vertical="center"/>
      <protection hidden="1"/>
    </xf>
    <xf numFmtId="0" fontId="12" fillId="34" borderId="11" xfId="0" applyFont="1" applyFill="1" applyBorder="1" applyAlignment="1" applyProtection="1">
      <alignment horizontal="left" vertical="center"/>
      <protection/>
    </xf>
    <xf numFmtId="0" fontId="11" fillId="0" borderId="24" xfId="0" applyFont="1" applyFill="1" applyBorder="1" applyAlignment="1" applyProtection="1">
      <alignment horizontal="left" vertical="center"/>
      <protection/>
    </xf>
    <xf numFmtId="1" fontId="4" fillId="0" borderId="19" xfId="0" applyNumberFormat="1" applyFont="1" applyBorder="1" applyAlignment="1" applyProtection="1">
      <alignment horizontal="left" vertical="center"/>
      <protection hidden="1"/>
    </xf>
    <xf numFmtId="0" fontId="15" fillId="33" borderId="25" xfId="0" applyFont="1" applyFill="1" applyBorder="1" applyAlignment="1" applyProtection="1">
      <alignment horizontal="left" vertical="center"/>
      <protection locked="0"/>
    </xf>
    <xf numFmtId="0" fontId="15" fillId="33" borderId="26" xfId="0" applyFont="1" applyFill="1" applyBorder="1" applyAlignment="1" applyProtection="1">
      <alignment horizontal="left" vertical="center"/>
      <protection locked="0"/>
    </xf>
    <xf numFmtId="49" fontId="86" fillId="2" borderId="0" xfId="0" applyNumberFormat="1" applyFont="1" applyFill="1" applyBorder="1" applyAlignment="1" applyProtection="1">
      <alignment horizontal="left" vertical="center"/>
      <protection/>
    </xf>
    <xf numFmtId="3" fontId="81" fillId="39" borderId="10" xfId="0" applyNumberFormat="1" applyFont="1" applyFill="1" applyBorder="1" applyAlignment="1" applyProtection="1">
      <alignment horizontal="left" vertical="center"/>
      <protection hidden="1"/>
    </xf>
    <xf numFmtId="3" fontId="87" fillId="39" borderId="27" xfId="0" applyNumberFormat="1" applyFont="1" applyFill="1" applyBorder="1" applyAlignment="1" applyProtection="1">
      <alignment horizontal="left" vertical="center"/>
      <protection hidden="1"/>
    </xf>
    <xf numFmtId="3" fontId="88" fillId="0" borderId="10" xfId="0" applyNumberFormat="1" applyFont="1" applyBorder="1" applyAlignment="1" applyProtection="1">
      <alignment horizontal="left" vertical="center"/>
      <protection hidden="1"/>
    </xf>
    <xf numFmtId="1" fontId="89" fillId="33" borderId="10" xfId="0" applyNumberFormat="1" applyFont="1" applyFill="1" applyBorder="1" applyAlignment="1" applyProtection="1">
      <alignment horizontal="left" vertical="center"/>
      <protection locked="0"/>
    </xf>
    <xf numFmtId="3" fontId="87" fillId="39" borderId="28" xfId="0" applyNumberFormat="1" applyFont="1" applyFill="1" applyBorder="1" applyAlignment="1" applyProtection="1">
      <alignment horizontal="left" vertical="center"/>
      <protection hidden="1"/>
    </xf>
    <xf numFmtId="3" fontId="87" fillId="39" borderId="10" xfId="0" applyNumberFormat="1" applyFont="1" applyFill="1" applyBorder="1" applyAlignment="1" applyProtection="1">
      <alignment horizontal="left" vertical="center"/>
      <protection hidden="1"/>
    </xf>
    <xf numFmtId="0" fontId="90" fillId="34" borderId="0" xfId="0" applyFont="1" applyFill="1" applyAlignment="1" applyProtection="1">
      <alignment/>
      <protection/>
    </xf>
    <xf numFmtId="1" fontId="4" fillId="40" borderId="10" xfId="0" applyNumberFormat="1" applyFont="1" applyFill="1" applyBorder="1" applyAlignment="1" applyProtection="1">
      <alignment horizontal="left" vertical="center"/>
      <protection hidden="1"/>
    </xf>
    <xf numFmtId="1" fontId="2" fillId="40" borderId="10" xfId="0" applyNumberFormat="1" applyFont="1" applyFill="1" applyBorder="1" applyAlignment="1" applyProtection="1">
      <alignment horizontal="left" vertical="center"/>
      <protection hidden="1"/>
    </xf>
    <xf numFmtId="1" fontId="29" fillId="40" borderId="10" xfId="0" applyNumberFormat="1" applyFont="1" applyFill="1" applyBorder="1" applyAlignment="1" applyProtection="1">
      <alignment horizontal="left" vertical="center"/>
      <protection hidden="1"/>
    </xf>
    <xf numFmtId="1" fontId="8" fillId="40" borderId="10" xfId="0" applyNumberFormat="1" applyFont="1" applyFill="1" applyBorder="1" applyAlignment="1" applyProtection="1">
      <alignment horizontal="left" vertical="center"/>
      <protection hidden="1"/>
    </xf>
    <xf numFmtId="1" fontId="8" fillId="40" borderId="22" xfId="0" applyNumberFormat="1" applyFont="1" applyFill="1" applyBorder="1" applyAlignment="1" applyProtection="1">
      <alignment horizontal="left" vertical="center"/>
      <protection hidden="1"/>
    </xf>
    <xf numFmtId="1" fontId="15" fillId="33" borderId="10" xfId="0" applyNumberFormat="1" applyFont="1" applyFill="1" applyBorder="1" applyAlignment="1" applyProtection="1">
      <alignment horizontal="left" vertical="center"/>
      <protection locked="0"/>
    </xf>
    <xf numFmtId="1" fontId="28" fillId="33" borderId="10" xfId="0" applyNumberFormat="1" applyFont="1" applyFill="1" applyBorder="1" applyAlignment="1" applyProtection="1">
      <alignment horizontal="left" vertical="center"/>
      <protection locked="0"/>
    </xf>
    <xf numFmtId="1" fontId="9" fillId="33" borderId="10" xfId="0" applyNumberFormat="1" applyFont="1" applyFill="1" applyBorder="1" applyAlignment="1" applyProtection="1">
      <alignment horizontal="left" vertical="center"/>
      <protection locked="0"/>
    </xf>
    <xf numFmtId="3" fontId="29" fillId="0" borderId="10" xfId="0" applyNumberFormat="1" applyFont="1" applyBorder="1" applyAlignment="1" applyProtection="1">
      <alignment horizontal="left" vertical="center"/>
      <protection/>
    </xf>
    <xf numFmtId="3" fontId="29" fillId="0" borderId="10" xfId="0" applyNumberFormat="1" applyFont="1" applyBorder="1" applyAlignment="1" applyProtection="1">
      <alignment horizontal="left" vertical="center"/>
      <protection hidden="1"/>
    </xf>
    <xf numFmtId="3" fontId="91" fillId="0" borderId="10" xfId="0" applyNumberFormat="1" applyFont="1" applyBorder="1" applyAlignment="1" applyProtection="1">
      <alignment horizontal="left" vertical="center"/>
      <protection hidden="1"/>
    </xf>
    <xf numFmtId="1" fontId="91" fillId="33" borderId="10" xfId="0" applyNumberFormat="1" applyFont="1" applyFill="1" applyBorder="1" applyAlignment="1" applyProtection="1">
      <alignment horizontal="left" vertical="center"/>
      <protection locked="0"/>
    </xf>
    <xf numFmtId="0" fontId="92" fillId="0" borderId="17" xfId="0" applyFont="1" applyBorder="1" applyAlignment="1" applyProtection="1">
      <alignment horizontal="left" vertical="center"/>
      <protection/>
    </xf>
    <xf numFmtId="0" fontId="92" fillId="0" borderId="18" xfId="0" applyFont="1" applyBorder="1" applyAlignment="1" applyProtection="1">
      <alignment horizontal="left" vertical="center"/>
      <protection/>
    </xf>
    <xf numFmtId="1" fontId="15" fillId="33" borderId="18" xfId="0" applyNumberFormat="1" applyFont="1" applyFill="1" applyBorder="1" applyAlignment="1" applyProtection="1">
      <alignment horizontal="left" vertical="center"/>
      <protection locked="0"/>
    </xf>
    <xf numFmtId="0" fontId="88" fillId="0" borderId="29" xfId="0" applyFont="1" applyBorder="1" applyAlignment="1" applyProtection="1">
      <alignment horizontal="left" vertical="center"/>
      <protection/>
    </xf>
    <xf numFmtId="0" fontId="88" fillId="0" borderId="18" xfId="0" applyFont="1" applyBorder="1" applyAlignment="1" applyProtection="1">
      <alignment horizontal="left" vertical="center"/>
      <protection/>
    </xf>
    <xf numFmtId="3" fontId="93" fillId="39" borderId="10" xfId="0" applyNumberFormat="1" applyFont="1" applyFill="1" applyBorder="1" applyAlignment="1" applyProtection="1">
      <alignment horizontal="left" vertical="center"/>
      <protection hidden="1"/>
    </xf>
    <xf numFmtId="0" fontId="94" fillId="40" borderId="23" xfId="0" applyFont="1" applyFill="1" applyBorder="1" applyAlignment="1" applyProtection="1">
      <alignment/>
      <protection hidden="1"/>
    </xf>
    <xf numFmtId="0" fontId="94" fillId="40" borderId="30" xfId="0" applyFont="1" applyFill="1" applyBorder="1" applyAlignment="1" applyProtection="1">
      <alignment/>
      <protection hidden="1"/>
    </xf>
    <xf numFmtId="1" fontId="2" fillId="0" borderId="19" xfId="0" applyNumberFormat="1" applyFont="1" applyBorder="1" applyAlignment="1" applyProtection="1">
      <alignment horizontal="left" vertical="center"/>
      <protection hidden="1"/>
    </xf>
    <xf numFmtId="1" fontId="2" fillId="40" borderId="22" xfId="0" applyNumberFormat="1" applyFont="1" applyFill="1" applyBorder="1" applyAlignment="1" applyProtection="1">
      <alignment horizontal="left" vertical="center"/>
      <protection hidden="1"/>
    </xf>
    <xf numFmtId="49" fontId="95" fillId="41" borderId="0" xfId="0" applyNumberFormat="1" applyFont="1" applyFill="1" applyBorder="1" applyAlignment="1" applyProtection="1">
      <alignment horizontal="left" vertical="center"/>
      <protection/>
    </xf>
    <xf numFmtId="0" fontId="96" fillId="25" borderId="31" xfId="0" applyFont="1" applyFill="1" applyBorder="1" applyAlignment="1" applyProtection="1">
      <alignment horizontal="center"/>
      <protection/>
    </xf>
    <xf numFmtId="0" fontId="96" fillId="25" borderId="16" xfId="0" applyFont="1" applyFill="1" applyBorder="1" applyAlignment="1" applyProtection="1">
      <alignment horizontal="center"/>
      <protection/>
    </xf>
    <xf numFmtId="0" fontId="96" fillId="25" borderId="24" xfId="0" applyFont="1" applyFill="1" applyBorder="1" applyAlignment="1" applyProtection="1">
      <alignment horizontal="center"/>
      <protection/>
    </xf>
    <xf numFmtId="0" fontId="97" fillId="42" borderId="16" xfId="0" applyFont="1" applyFill="1" applyBorder="1" applyAlignment="1" applyProtection="1">
      <alignment horizontal="center"/>
      <protection/>
    </xf>
    <xf numFmtId="0" fontId="93" fillId="39" borderId="32" xfId="0" applyFont="1" applyFill="1" applyBorder="1" applyAlignment="1" applyProtection="1">
      <alignment horizontal="left" vertical="center"/>
      <protection/>
    </xf>
    <xf numFmtId="0" fontId="93" fillId="39" borderId="14" xfId="0" applyFont="1" applyFill="1" applyBorder="1" applyAlignment="1" applyProtection="1">
      <alignment horizontal="left" vertical="center"/>
      <protection/>
    </xf>
    <xf numFmtId="0" fontId="14" fillId="34" borderId="14" xfId="0" applyFont="1" applyFill="1" applyBorder="1" applyAlignment="1" applyProtection="1">
      <alignment horizontal="left" vertical="center"/>
      <protection/>
    </xf>
    <xf numFmtId="0" fontId="14" fillId="34" borderId="33" xfId="0" applyFont="1" applyFill="1" applyBorder="1" applyAlignment="1" applyProtection="1">
      <alignment horizontal="left" vertical="center"/>
      <protection/>
    </xf>
    <xf numFmtId="0" fontId="92" fillId="0" borderId="29" xfId="0" applyFont="1" applyBorder="1" applyAlignment="1" applyProtection="1">
      <alignment horizontal="left" vertical="center"/>
      <protection/>
    </xf>
    <xf numFmtId="0" fontId="92" fillId="0" borderId="18" xfId="0" applyFont="1" applyBorder="1" applyAlignment="1" applyProtection="1">
      <alignment horizontal="left" vertical="center"/>
      <protection/>
    </xf>
    <xf numFmtId="0" fontId="11" fillId="0" borderId="17" xfId="0" applyFont="1" applyFill="1" applyBorder="1" applyAlignment="1" applyProtection="1">
      <alignment horizontal="left" vertical="center"/>
      <protection/>
    </xf>
    <xf numFmtId="0" fontId="11" fillId="0" borderId="34" xfId="0" applyFont="1" applyFill="1" applyBorder="1" applyAlignment="1" applyProtection="1">
      <alignment horizontal="left" vertical="center"/>
      <protection/>
    </xf>
    <xf numFmtId="0" fontId="93" fillId="39" borderId="19" xfId="0" applyFont="1" applyFill="1" applyBorder="1" applyAlignment="1" applyProtection="1">
      <alignment horizontal="left" vertical="center"/>
      <protection/>
    </xf>
    <xf numFmtId="0" fontId="93" fillId="39" borderId="18" xfId="0" applyFont="1" applyFill="1" applyBorder="1" applyAlignment="1" applyProtection="1">
      <alignment horizontal="left" vertical="center"/>
      <protection/>
    </xf>
    <xf numFmtId="1" fontId="98" fillId="43" borderId="19" xfId="0" applyNumberFormat="1" applyFont="1" applyFill="1" applyBorder="1" applyAlignment="1" applyProtection="1">
      <alignment horizontal="left" vertical="center"/>
      <protection/>
    </xf>
    <xf numFmtId="1" fontId="98" fillId="43" borderId="17" xfId="0" applyNumberFormat="1" applyFont="1" applyFill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 hidden="1"/>
    </xf>
    <xf numFmtId="0" fontId="2" fillId="0" borderId="18" xfId="0" applyFont="1" applyBorder="1" applyAlignment="1" applyProtection="1">
      <alignment horizontal="left" vertical="center"/>
      <protection hidden="1"/>
    </xf>
    <xf numFmtId="0" fontId="4" fillId="0" borderId="19" xfId="0" applyFont="1" applyBorder="1" applyAlignment="1" applyProtection="1">
      <alignment horizontal="left" vertical="center"/>
      <protection/>
    </xf>
    <xf numFmtId="0" fontId="4" fillId="0" borderId="17" xfId="0" applyFont="1" applyBorder="1" applyAlignment="1" applyProtection="1">
      <alignment horizontal="left" vertical="center"/>
      <protection/>
    </xf>
    <xf numFmtId="0" fontId="4" fillId="0" borderId="18" xfId="0" applyFont="1" applyBorder="1" applyAlignment="1" applyProtection="1">
      <alignment horizontal="left" vertical="center"/>
      <protection/>
    </xf>
    <xf numFmtId="1" fontId="99" fillId="43" borderId="19" xfId="0" applyNumberFormat="1" applyFont="1" applyFill="1" applyBorder="1" applyAlignment="1" applyProtection="1">
      <alignment horizontal="left" vertical="center"/>
      <protection/>
    </xf>
    <xf numFmtId="1" fontId="99" fillId="43" borderId="17" xfId="0" applyNumberFormat="1" applyFont="1" applyFill="1" applyBorder="1" applyAlignment="1" applyProtection="1">
      <alignment horizontal="left" vertical="center"/>
      <protection/>
    </xf>
    <xf numFmtId="1" fontId="99" fillId="43" borderId="18" xfId="0" applyNumberFormat="1" applyFont="1" applyFill="1" applyBorder="1" applyAlignment="1" applyProtection="1">
      <alignment horizontal="left" vertical="center"/>
      <protection/>
    </xf>
    <xf numFmtId="0" fontId="16" fillId="37" borderId="19" xfId="0" applyFont="1" applyFill="1" applyBorder="1" applyAlignment="1" applyProtection="1">
      <alignment horizontal="center" vertical="center"/>
      <protection/>
    </xf>
    <xf numFmtId="0" fontId="16" fillId="37" borderId="17" xfId="0" applyFont="1" applyFill="1" applyBorder="1" applyAlignment="1" applyProtection="1">
      <alignment horizontal="center" vertical="center"/>
      <protection/>
    </xf>
    <xf numFmtId="1" fontId="4" fillId="0" borderId="19" xfId="0" applyNumberFormat="1" applyFont="1" applyFill="1" applyBorder="1" applyAlignment="1" applyProtection="1">
      <alignment horizontal="left" vertical="center"/>
      <protection/>
    </xf>
    <xf numFmtId="1" fontId="4" fillId="0" borderId="18" xfId="0" applyNumberFormat="1" applyFont="1" applyFill="1" applyBorder="1" applyAlignment="1" applyProtection="1">
      <alignment horizontal="left" vertical="center"/>
      <protection/>
    </xf>
    <xf numFmtId="0" fontId="6" fillId="0" borderId="35" xfId="0" applyFont="1" applyFill="1" applyBorder="1" applyAlignment="1" applyProtection="1">
      <alignment horizontal="left" vertical="center"/>
      <protection/>
    </xf>
    <xf numFmtId="0" fontId="6" fillId="0" borderId="16" xfId="0" applyFont="1" applyFill="1" applyBorder="1" applyAlignment="1" applyProtection="1">
      <alignment horizontal="left" vertical="center"/>
      <protection/>
    </xf>
    <xf numFmtId="1" fontId="99" fillId="43" borderId="19" xfId="0" applyNumberFormat="1" applyFont="1" applyFill="1" applyBorder="1" applyAlignment="1" applyProtection="1">
      <alignment horizontal="center" vertical="center"/>
      <protection/>
    </xf>
    <xf numFmtId="1" fontId="99" fillId="43" borderId="18" xfId="0" applyNumberFormat="1" applyFont="1" applyFill="1" applyBorder="1" applyAlignment="1" applyProtection="1">
      <alignment horizontal="center" vertical="center"/>
      <protection/>
    </xf>
    <xf numFmtId="0" fontId="13" fillId="7" borderId="29" xfId="0" applyFont="1" applyFill="1" applyBorder="1" applyAlignment="1" applyProtection="1">
      <alignment horizontal="left" vertical="center"/>
      <protection/>
    </xf>
    <xf numFmtId="0" fontId="13" fillId="7" borderId="18" xfId="0" applyFont="1" applyFill="1" applyBorder="1" applyAlignment="1" applyProtection="1">
      <alignment horizontal="left" vertical="center"/>
      <protection/>
    </xf>
    <xf numFmtId="1" fontId="2" fillId="0" borderId="35" xfId="0" applyNumberFormat="1" applyFont="1" applyFill="1" applyBorder="1" applyAlignment="1" applyProtection="1">
      <alignment horizontal="left" vertical="center"/>
      <protection/>
    </xf>
    <xf numFmtId="1" fontId="2" fillId="0" borderId="16" xfId="0" applyNumberFormat="1" applyFont="1" applyFill="1" applyBorder="1" applyAlignment="1" applyProtection="1">
      <alignment horizontal="left" vertical="center"/>
      <protection/>
    </xf>
    <xf numFmtId="1" fontId="2" fillId="0" borderId="36" xfId="0" applyNumberFormat="1" applyFont="1" applyFill="1" applyBorder="1" applyAlignment="1" applyProtection="1">
      <alignment horizontal="left" vertical="center"/>
      <protection/>
    </xf>
    <xf numFmtId="1" fontId="4" fillId="0" borderId="17" xfId="0" applyNumberFormat="1" applyFont="1" applyFill="1" applyBorder="1" applyAlignment="1" applyProtection="1">
      <alignment horizontal="left" vertical="center"/>
      <protection/>
    </xf>
    <xf numFmtId="0" fontId="6" fillId="0" borderId="29" xfId="0" applyFont="1" applyFill="1" applyBorder="1" applyAlignment="1" applyProtection="1">
      <alignment horizontal="left" vertical="center"/>
      <protection/>
    </xf>
    <xf numFmtId="0" fontId="6" fillId="0" borderId="17" xfId="0" applyFont="1" applyFill="1" applyBorder="1" applyAlignment="1" applyProtection="1">
      <alignment horizontal="left" vertical="center"/>
      <protection/>
    </xf>
    <xf numFmtId="0" fontId="6" fillId="0" borderId="18" xfId="0" applyFont="1" applyFill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15" fillId="0" borderId="29" xfId="0" applyFont="1" applyBorder="1" applyAlignment="1" applyProtection="1">
      <alignment horizontal="left" vertical="center"/>
      <protection/>
    </xf>
    <xf numFmtId="0" fontId="15" fillId="0" borderId="18" xfId="0" applyFont="1" applyBorder="1" applyAlignment="1" applyProtection="1">
      <alignment horizontal="left" vertical="center"/>
      <protection/>
    </xf>
    <xf numFmtId="0" fontId="4" fillId="0" borderId="35" xfId="0" applyFont="1" applyFill="1" applyBorder="1" applyAlignment="1" applyProtection="1">
      <alignment horizontal="left" vertical="center"/>
      <protection/>
    </xf>
    <xf numFmtId="0" fontId="4" fillId="0" borderId="16" xfId="0" applyFont="1" applyFill="1" applyBorder="1" applyAlignment="1" applyProtection="1">
      <alignment horizontal="left" vertical="center"/>
      <protection/>
    </xf>
    <xf numFmtId="0" fontId="4" fillId="0" borderId="36" xfId="0" applyFont="1" applyFill="1" applyBorder="1" applyAlignment="1" applyProtection="1">
      <alignment horizontal="left" vertical="center"/>
      <protection/>
    </xf>
    <xf numFmtId="0" fontId="100" fillId="7" borderId="20" xfId="0" applyNumberFormat="1" applyFont="1" applyFill="1" applyBorder="1" applyAlignment="1" applyProtection="1">
      <alignment horizontal="left" vertical="center"/>
      <protection/>
    </xf>
    <xf numFmtId="0" fontId="100" fillId="7" borderId="13" xfId="0" applyNumberFormat="1" applyFont="1" applyFill="1" applyBorder="1" applyAlignment="1" applyProtection="1">
      <alignment horizontal="left" vertical="center"/>
      <protection/>
    </xf>
    <xf numFmtId="0" fontId="101" fillId="0" borderId="29" xfId="0" applyFont="1" applyBorder="1" applyAlignment="1" applyProtection="1">
      <alignment horizontal="left" vertical="center"/>
      <protection/>
    </xf>
    <xf numFmtId="0" fontId="101" fillId="0" borderId="18" xfId="0" applyFont="1" applyBorder="1" applyAlignment="1" applyProtection="1">
      <alignment horizontal="left" vertical="center"/>
      <protection/>
    </xf>
    <xf numFmtId="0" fontId="4" fillId="40" borderId="17" xfId="0" applyFont="1" applyFill="1" applyBorder="1" applyAlignment="1" applyProtection="1">
      <alignment horizontal="center" vertical="center"/>
      <protection/>
    </xf>
    <xf numFmtId="0" fontId="4" fillId="40" borderId="18" xfId="0" applyFont="1" applyFill="1" applyBorder="1" applyAlignment="1" applyProtection="1">
      <alignment horizontal="center" vertical="center"/>
      <protection/>
    </xf>
    <xf numFmtId="0" fontId="16" fillId="37" borderId="18" xfId="0" applyFont="1" applyFill="1" applyBorder="1" applyAlignment="1" applyProtection="1">
      <alignment horizontal="center" vertical="center"/>
      <protection/>
    </xf>
    <xf numFmtId="0" fontId="4" fillId="40" borderId="29" xfId="0" applyFont="1" applyFill="1" applyBorder="1" applyAlignment="1" applyProtection="1">
      <alignment horizontal="left" vertical="center"/>
      <protection/>
    </xf>
    <xf numFmtId="0" fontId="4" fillId="40" borderId="17" xfId="0" applyFont="1" applyFill="1" applyBorder="1" applyAlignment="1" applyProtection="1">
      <alignment horizontal="left" vertical="center"/>
      <protection/>
    </xf>
    <xf numFmtId="0" fontId="4" fillId="40" borderId="18" xfId="0" applyFont="1" applyFill="1" applyBorder="1" applyAlignment="1" applyProtection="1">
      <alignment horizontal="left" vertical="center"/>
      <protection/>
    </xf>
    <xf numFmtId="0" fontId="11" fillId="40" borderId="19" xfId="0" applyFont="1" applyFill="1" applyBorder="1" applyAlignment="1" applyProtection="1">
      <alignment horizontal="left" vertical="center"/>
      <protection/>
    </xf>
    <xf numFmtId="0" fontId="11" fillId="40" borderId="18" xfId="0" applyFont="1" applyFill="1" applyBorder="1" applyAlignment="1" applyProtection="1">
      <alignment horizontal="left" vertical="center"/>
      <protection/>
    </xf>
    <xf numFmtId="0" fontId="102" fillId="44" borderId="31" xfId="0" applyFont="1" applyFill="1" applyBorder="1" applyAlignment="1" applyProtection="1">
      <alignment horizontal="center"/>
      <protection/>
    </xf>
    <xf numFmtId="0" fontId="102" fillId="44" borderId="16" xfId="0" applyFont="1" applyFill="1" applyBorder="1" applyAlignment="1" applyProtection="1">
      <alignment horizontal="center"/>
      <protection/>
    </xf>
    <xf numFmtId="0" fontId="102" fillId="44" borderId="24" xfId="0" applyFont="1" applyFill="1" applyBorder="1" applyAlignment="1" applyProtection="1">
      <alignment horizontal="center"/>
      <protection/>
    </xf>
    <xf numFmtId="1" fontId="103" fillId="43" borderId="19" xfId="0" applyNumberFormat="1" applyFont="1" applyFill="1" applyBorder="1" applyAlignment="1" applyProtection="1">
      <alignment horizontal="center" vertical="center"/>
      <protection/>
    </xf>
    <xf numFmtId="1" fontId="103" fillId="43" borderId="17" xfId="0" applyNumberFormat="1" applyFont="1" applyFill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left" vertical="center"/>
      <protection/>
    </xf>
    <xf numFmtId="0" fontId="6" fillId="0" borderId="34" xfId="0" applyFont="1" applyFill="1" applyBorder="1" applyAlignment="1" applyProtection="1">
      <alignment horizontal="left" vertical="center"/>
      <protection/>
    </xf>
    <xf numFmtId="0" fontId="82" fillId="7" borderId="20" xfId="0" applyNumberFormat="1" applyFont="1" applyFill="1" applyBorder="1" applyAlignment="1" applyProtection="1">
      <alignment horizontal="left" vertical="center"/>
      <protection/>
    </xf>
    <xf numFmtId="0" fontId="82" fillId="7" borderId="13" xfId="0" applyNumberFormat="1" applyFont="1" applyFill="1" applyBorder="1" applyAlignment="1" applyProtection="1">
      <alignment horizontal="left" vertical="center"/>
      <protection/>
    </xf>
    <xf numFmtId="0" fontId="99" fillId="7" borderId="20" xfId="0" applyNumberFormat="1" applyFont="1" applyFill="1" applyBorder="1" applyAlignment="1" applyProtection="1">
      <alignment horizontal="left" vertical="center"/>
      <protection/>
    </xf>
    <xf numFmtId="0" fontId="99" fillId="7" borderId="13" xfId="0" applyNumberFormat="1" applyFont="1" applyFill="1" applyBorder="1" applyAlignment="1" applyProtection="1">
      <alignment horizontal="left" vertical="center"/>
      <protection/>
    </xf>
    <xf numFmtId="0" fontId="16" fillId="37" borderId="16" xfId="0" applyFont="1" applyFill="1" applyBorder="1" applyAlignment="1" applyProtection="1">
      <alignment horizontal="center" vertical="center"/>
      <protection/>
    </xf>
    <xf numFmtId="0" fontId="32" fillId="40" borderId="19" xfId="0" applyFont="1" applyFill="1" applyBorder="1" applyAlignment="1" applyProtection="1">
      <alignment horizontal="left" vertical="center"/>
      <protection/>
    </xf>
    <xf numFmtId="0" fontId="32" fillId="40" borderId="18" xfId="0" applyFont="1" applyFill="1" applyBorder="1" applyAlignment="1" applyProtection="1">
      <alignment horizontal="left" vertical="center"/>
      <protection/>
    </xf>
    <xf numFmtId="0" fontId="93" fillId="39" borderId="37" xfId="0" applyFont="1" applyFill="1" applyBorder="1" applyAlignment="1" applyProtection="1">
      <alignment horizontal="left" vertical="center"/>
      <protection/>
    </xf>
    <xf numFmtId="0" fontId="93" fillId="39" borderId="38" xfId="0" applyFont="1" applyFill="1" applyBorder="1" applyAlignment="1" applyProtection="1">
      <alignment horizontal="left" vertical="center"/>
      <protection/>
    </xf>
    <xf numFmtId="0" fontId="88" fillId="0" borderId="29" xfId="0" applyFont="1" applyBorder="1" applyAlignment="1" applyProtection="1">
      <alignment horizontal="left" vertical="center"/>
      <protection/>
    </xf>
    <xf numFmtId="0" fontId="88" fillId="0" borderId="18" xfId="0" applyFont="1" applyBorder="1" applyAlignment="1" applyProtection="1">
      <alignment horizontal="left" vertical="center"/>
      <protection/>
    </xf>
    <xf numFmtId="0" fontId="104" fillId="39" borderId="19" xfId="0" applyFont="1" applyFill="1" applyBorder="1" applyAlignment="1" applyProtection="1">
      <alignment horizontal="left"/>
      <protection/>
    </xf>
    <xf numFmtId="0" fontId="104" fillId="39" borderId="18" xfId="0" applyFont="1" applyFill="1" applyBorder="1" applyAlignment="1" applyProtection="1">
      <alignment horizontal="left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40" borderId="29" xfId="0" applyFont="1" applyFill="1" applyBorder="1" applyAlignment="1" applyProtection="1">
      <alignment horizontal="left" vertical="center"/>
      <protection/>
    </xf>
    <xf numFmtId="0" fontId="2" fillId="40" borderId="17" xfId="0" applyFont="1" applyFill="1" applyBorder="1" applyAlignment="1" applyProtection="1">
      <alignment horizontal="left" vertical="center"/>
      <protection/>
    </xf>
    <xf numFmtId="0" fontId="2" fillId="40" borderId="18" xfId="0" applyFont="1" applyFill="1" applyBorder="1" applyAlignment="1" applyProtection="1">
      <alignment horizontal="left" vertical="center"/>
      <protection/>
    </xf>
    <xf numFmtId="0" fontId="31" fillId="40" borderId="19" xfId="0" applyFont="1" applyFill="1" applyBorder="1" applyAlignment="1" applyProtection="1">
      <alignment horizontal="left" vertical="center"/>
      <protection/>
    </xf>
    <xf numFmtId="0" fontId="31" fillId="40" borderId="18" xfId="0" applyFont="1" applyFill="1" applyBorder="1" applyAlignment="1" applyProtection="1">
      <alignment horizontal="left" vertical="center"/>
      <protection/>
    </xf>
    <xf numFmtId="0" fontId="94" fillId="40" borderId="19" xfId="0" applyFont="1" applyFill="1" applyBorder="1" applyAlignment="1" applyProtection="1">
      <alignment horizontal="left"/>
      <protection/>
    </xf>
    <xf numFmtId="0" fontId="94" fillId="40" borderId="18" xfId="0" applyFont="1" applyFill="1" applyBorder="1" applyAlignment="1" applyProtection="1">
      <alignment horizontal="left"/>
      <protection/>
    </xf>
    <xf numFmtId="0" fontId="2" fillId="0" borderId="35" xfId="0" applyFont="1" applyFill="1" applyBorder="1" applyAlignment="1" applyProtection="1">
      <alignment horizontal="left" vertical="center"/>
      <protection/>
    </xf>
    <xf numFmtId="0" fontId="2" fillId="0" borderId="16" xfId="0" applyFont="1" applyFill="1" applyBorder="1" applyAlignment="1" applyProtection="1">
      <alignment horizontal="left" vertical="center"/>
      <protection/>
    </xf>
    <xf numFmtId="0" fontId="2" fillId="0" borderId="36" xfId="0" applyFont="1" applyFill="1" applyBorder="1" applyAlignment="1" applyProtection="1">
      <alignment horizontal="left" vertical="center"/>
      <protection/>
    </xf>
    <xf numFmtId="0" fontId="16" fillId="45" borderId="19" xfId="0" applyFont="1" applyFill="1" applyBorder="1" applyAlignment="1" applyProtection="1">
      <alignment horizontal="center" vertical="center"/>
      <protection/>
    </xf>
    <xf numFmtId="0" fontId="16" fillId="45" borderId="17" xfId="0" applyFont="1" applyFill="1" applyBorder="1" applyAlignment="1" applyProtection="1">
      <alignment horizontal="center" vertical="center"/>
      <protection/>
    </xf>
    <xf numFmtId="0" fontId="16" fillId="45" borderId="34" xfId="0" applyFont="1" applyFill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left" vertical="center"/>
      <protection/>
    </xf>
    <xf numFmtId="0" fontId="103" fillId="7" borderId="20" xfId="0" applyNumberFormat="1" applyFont="1" applyFill="1" applyBorder="1" applyAlignment="1" applyProtection="1">
      <alignment horizontal="left" vertical="center"/>
      <protection/>
    </xf>
    <xf numFmtId="0" fontId="103" fillId="7" borderId="13" xfId="0" applyNumberFormat="1" applyFont="1" applyFill="1" applyBorder="1" applyAlignment="1" applyProtection="1">
      <alignment horizontal="left" vertical="center"/>
      <protection/>
    </xf>
    <xf numFmtId="3" fontId="105" fillId="40" borderId="10" xfId="0" applyNumberFormat="1" applyFont="1" applyFill="1" applyBorder="1" applyAlignment="1" applyProtection="1">
      <alignment horizontal="left" vertical="center"/>
      <protection hidden="1"/>
    </xf>
    <xf numFmtId="0" fontId="82" fillId="40" borderId="20" xfId="0" applyNumberFormat="1" applyFont="1" applyFill="1" applyBorder="1" applyAlignment="1" applyProtection="1">
      <alignment horizontal="left" vertical="center"/>
      <protection/>
    </xf>
    <xf numFmtId="0" fontId="82" fillId="40" borderId="13" xfId="0" applyNumberFormat="1" applyFont="1" applyFill="1" applyBorder="1" applyAlignment="1" applyProtection="1">
      <alignment horizontal="lef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">
    <dxf>
      <font>
        <b/>
        <i val="0"/>
        <u val="double"/>
        <strike/>
        <color indexed="24"/>
      </font>
    </dxf>
    <dxf>
      <font>
        <b/>
        <i val="0"/>
        <u val="double"/>
        <strike/>
        <color indexed="24"/>
      </font>
    </dxf>
    <dxf>
      <font>
        <b/>
        <i val="0"/>
        <u val="double"/>
        <strike/>
        <color indexed="24"/>
      </font>
    </dxf>
    <dxf>
      <font>
        <b/>
        <i val="0"/>
        <u val="double"/>
        <strike/>
        <color indexed="24"/>
      </font>
    </dxf>
    <dxf>
      <font>
        <b/>
        <i val="0"/>
        <u val="double"/>
        <strike/>
        <color indexed="24"/>
      </font>
    </dxf>
    <dxf>
      <font>
        <b/>
        <i val="0"/>
        <u val="double"/>
        <strike/>
        <color indexed="24"/>
      </font>
    </dxf>
    <dxf>
      <font>
        <b/>
        <i val="0"/>
        <u val="double"/>
        <strike/>
        <color rgb="FF9999FF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S52"/>
  <sheetViews>
    <sheetView zoomScalePageLayoutView="0" workbookViewId="0" topLeftCell="A15">
      <selection activeCell="J30" sqref="J30"/>
    </sheetView>
  </sheetViews>
  <sheetFormatPr defaultColWidth="8.8515625" defaultRowHeight="15"/>
  <cols>
    <col min="1" max="1" width="8.8515625" style="4" customWidth="1"/>
    <col min="2" max="2" width="14.421875" style="4" customWidth="1"/>
    <col min="3" max="3" width="9.7109375" style="4" customWidth="1"/>
    <col min="4" max="4" width="8.421875" style="4" customWidth="1"/>
    <col min="5" max="5" width="8.57421875" style="4" customWidth="1"/>
    <col min="6" max="6" width="7.8515625" style="4" customWidth="1"/>
    <col min="7" max="7" width="8.57421875" style="4" customWidth="1"/>
    <col min="8" max="8" width="9.140625" style="4" customWidth="1"/>
    <col min="9" max="9" width="10.00390625" style="4" customWidth="1"/>
    <col min="10" max="10" width="8.57421875" style="4" customWidth="1"/>
    <col min="11" max="12" width="7.8515625" style="4" customWidth="1"/>
    <col min="13" max="13" width="8.7109375" style="4" customWidth="1"/>
    <col min="14" max="14" width="9.28125" style="4" customWidth="1"/>
    <col min="15" max="15" width="9.57421875" style="4" customWidth="1"/>
    <col min="16" max="16" width="7.421875" style="4" customWidth="1"/>
    <col min="17" max="17" width="8.8515625" style="4" customWidth="1"/>
    <col min="18" max="18" width="13.57421875" style="4" customWidth="1"/>
    <col min="19" max="19" width="11.28125" style="4" customWidth="1"/>
    <col min="20" max="16384" width="8.8515625" style="4" customWidth="1"/>
  </cols>
  <sheetData>
    <row r="1" spans="1:16" ht="18">
      <c r="A1" s="80" t="s">
        <v>87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2"/>
    </row>
    <row r="2" spans="1:16" ht="15">
      <c r="A2" s="116" t="s">
        <v>0</v>
      </c>
      <c r="B2" s="117"/>
      <c r="C2" s="117"/>
      <c r="D2" s="117"/>
      <c r="E2" s="117"/>
      <c r="F2" s="118"/>
      <c r="G2" s="83" t="s">
        <v>121</v>
      </c>
      <c r="H2" s="83"/>
      <c r="I2" s="83"/>
      <c r="J2" s="90" t="s">
        <v>66</v>
      </c>
      <c r="K2" s="90"/>
      <c r="L2" s="90"/>
      <c r="M2" s="90"/>
      <c r="N2" s="90"/>
      <c r="O2" s="90"/>
      <c r="P2" s="91"/>
    </row>
    <row r="3" spans="1:16" ht="15">
      <c r="A3" s="108" t="s">
        <v>1</v>
      </c>
      <c r="B3" s="119"/>
      <c r="C3" s="119"/>
      <c r="D3" s="119"/>
      <c r="E3" s="119"/>
      <c r="F3" s="109"/>
      <c r="G3" s="6"/>
      <c r="H3" s="49" t="s">
        <v>101</v>
      </c>
      <c r="I3" s="6"/>
      <c r="J3" s="147" t="s">
        <v>2</v>
      </c>
      <c r="K3" s="121"/>
      <c r="L3" s="121"/>
      <c r="M3" s="121"/>
      <c r="N3" s="121"/>
      <c r="O3" s="121"/>
      <c r="P3" s="148"/>
    </row>
    <row r="4" spans="1:16" ht="15">
      <c r="A4" s="120" t="s">
        <v>3</v>
      </c>
      <c r="B4" s="121"/>
      <c r="C4" s="121"/>
      <c r="D4" s="121"/>
      <c r="E4" s="121"/>
      <c r="F4" s="122"/>
      <c r="J4" s="147" t="s">
        <v>67</v>
      </c>
      <c r="K4" s="121"/>
      <c r="L4" s="121"/>
      <c r="M4" s="121"/>
      <c r="N4" s="121"/>
      <c r="O4" s="121"/>
      <c r="P4" s="148"/>
    </row>
    <row r="5" spans="1:16" ht="15">
      <c r="A5" s="123" t="s">
        <v>48</v>
      </c>
      <c r="B5" s="124"/>
      <c r="C5" s="124"/>
      <c r="D5" s="97"/>
      <c r="E5" s="2">
        <v>0</v>
      </c>
      <c r="F5" s="3" t="str">
        <f>"Sr Citizen"</f>
        <v>Sr Citizen</v>
      </c>
      <c r="G5" s="108" t="s">
        <v>64</v>
      </c>
      <c r="H5" s="109"/>
      <c r="I5" s="1">
        <f>(E6*40%)</f>
        <v>0</v>
      </c>
      <c r="J5" s="147" t="s">
        <v>4</v>
      </c>
      <c r="K5" s="121"/>
      <c r="L5" s="121"/>
      <c r="M5" s="121"/>
      <c r="N5" s="121"/>
      <c r="O5" s="121"/>
      <c r="P5" s="148"/>
    </row>
    <row r="6" spans="1:16" ht="15">
      <c r="A6" s="123" t="s">
        <v>63</v>
      </c>
      <c r="B6" s="124"/>
      <c r="C6" s="124"/>
      <c r="D6" s="97"/>
      <c r="E6" s="1">
        <f>E5*50%</f>
        <v>0</v>
      </c>
      <c r="G6" s="108" t="s">
        <v>65</v>
      </c>
      <c r="H6" s="109"/>
      <c r="I6" s="1">
        <f>(E6-I5)</f>
        <v>0</v>
      </c>
      <c r="J6" s="110"/>
      <c r="K6" s="111"/>
      <c r="L6" s="111"/>
      <c r="M6" s="111"/>
      <c r="N6" s="111"/>
      <c r="O6" s="111"/>
      <c r="P6" s="45"/>
    </row>
    <row r="7" spans="1:16" ht="15">
      <c r="A7" s="112" t="s">
        <v>61</v>
      </c>
      <c r="B7" s="113"/>
      <c r="C7" s="7" t="s">
        <v>75</v>
      </c>
      <c r="D7" s="7" t="s">
        <v>76</v>
      </c>
      <c r="E7" s="7" t="s">
        <v>77</v>
      </c>
      <c r="F7" s="7" t="s">
        <v>78</v>
      </c>
      <c r="G7" s="7" t="s">
        <v>79</v>
      </c>
      <c r="H7" s="7" t="s">
        <v>80</v>
      </c>
      <c r="I7" s="7" t="s">
        <v>81</v>
      </c>
      <c r="J7" s="7" t="s">
        <v>82</v>
      </c>
      <c r="K7" s="7" t="s">
        <v>83</v>
      </c>
      <c r="L7" s="7" t="s">
        <v>84</v>
      </c>
      <c r="M7" s="7" t="s">
        <v>85</v>
      </c>
      <c r="N7" s="7" t="s">
        <v>86</v>
      </c>
      <c r="O7" s="149" t="s">
        <v>5</v>
      </c>
      <c r="P7" s="150"/>
    </row>
    <row r="8" spans="1:16" ht="15">
      <c r="A8" s="96" t="s">
        <v>6</v>
      </c>
      <c r="B8" s="97"/>
      <c r="C8" s="37">
        <v>21</v>
      </c>
      <c r="D8" s="38">
        <f>C8</f>
        <v>21</v>
      </c>
      <c r="E8" s="38">
        <f aca="true" t="shared" si="0" ref="E8:N8">D8</f>
        <v>21</v>
      </c>
      <c r="F8" s="38">
        <f t="shared" si="0"/>
        <v>21</v>
      </c>
      <c r="G8" s="38">
        <f t="shared" si="0"/>
        <v>21</v>
      </c>
      <c r="H8" s="37">
        <f t="shared" si="0"/>
        <v>21</v>
      </c>
      <c r="I8" s="37">
        <f>H8</f>
        <v>21</v>
      </c>
      <c r="J8" s="37">
        <f t="shared" si="0"/>
        <v>21</v>
      </c>
      <c r="K8" s="38">
        <f t="shared" si="0"/>
        <v>21</v>
      </c>
      <c r="L8" s="38">
        <f t="shared" si="0"/>
        <v>21</v>
      </c>
      <c r="M8" s="38">
        <f t="shared" si="0"/>
        <v>21</v>
      </c>
      <c r="N8" s="38">
        <f t="shared" si="0"/>
        <v>21</v>
      </c>
      <c r="O8" s="151"/>
      <c r="P8" s="152"/>
    </row>
    <row r="9" spans="1:16" ht="15">
      <c r="A9" s="96" t="s">
        <v>68</v>
      </c>
      <c r="B9" s="97"/>
      <c r="C9" s="38">
        <f aca="true" t="shared" si="1" ref="C9:N9">CEILING(($I$6+$E$6*C8%),1)</f>
        <v>0</v>
      </c>
      <c r="D9" s="38">
        <f t="shared" si="1"/>
        <v>0</v>
      </c>
      <c r="E9" s="38">
        <f t="shared" si="1"/>
        <v>0</v>
      </c>
      <c r="F9" s="38">
        <f t="shared" si="1"/>
        <v>0</v>
      </c>
      <c r="G9" s="38">
        <f t="shared" si="1"/>
        <v>0</v>
      </c>
      <c r="H9" s="38">
        <f t="shared" si="1"/>
        <v>0</v>
      </c>
      <c r="I9" s="38">
        <f t="shared" si="1"/>
        <v>0</v>
      </c>
      <c r="J9" s="38">
        <f t="shared" si="1"/>
        <v>0</v>
      </c>
      <c r="K9" s="38">
        <f t="shared" si="1"/>
        <v>0</v>
      </c>
      <c r="L9" s="38">
        <f t="shared" si="1"/>
        <v>0</v>
      </c>
      <c r="M9" s="38">
        <f t="shared" si="1"/>
        <v>0</v>
      </c>
      <c r="N9" s="38">
        <f t="shared" si="1"/>
        <v>0</v>
      </c>
      <c r="O9" s="130">
        <f>SUM(C9:N9)</f>
        <v>0</v>
      </c>
      <c r="P9" s="131"/>
    </row>
    <row r="10" spans="1:16" ht="15">
      <c r="A10" s="96" t="s">
        <v>7</v>
      </c>
      <c r="B10" s="97"/>
      <c r="C10" s="37">
        <v>0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130">
        <f>SUM(C10:N10)</f>
        <v>0</v>
      </c>
      <c r="P10" s="131"/>
    </row>
    <row r="11" spans="1:16" ht="15">
      <c r="A11" s="114" t="s">
        <v>59</v>
      </c>
      <c r="B11" s="115"/>
      <c r="C11" s="39">
        <f aca="true" t="shared" si="2" ref="C11:N11">SUM(C9:C10)</f>
        <v>0</v>
      </c>
      <c r="D11" s="39">
        <f t="shared" si="2"/>
        <v>0</v>
      </c>
      <c r="E11" s="39">
        <f t="shared" si="2"/>
        <v>0</v>
      </c>
      <c r="F11" s="39">
        <f t="shared" si="2"/>
        <v>0</v>
      </c>
      <c r="G11" s="39">
        <f t="shared" si="2"/>
        <v>0</v>
      </c>
      <c r="H11" s="39">
        <f t="shared" si="2"/>
        <v>0</v>
      </c>
      <c r="I11" s="39">
        <f t="shared" si="2"/>
        <v>0</v>
      </c>
      <c r="J11" s="39">
        <f t="shared" si="2"/>
        <v>0</v>
      </c>
      <c r="K11" s="39">
        <f t="shared" si="2"/>
        <v>0</v>
      </c>
      <c r="L11" s="39">
        <f t="shared" si="2"/>
        <v>0</v>
      </c>
      <c r="M11" s="39">
        <f t="shared" si="2"/>
        <v>0</v>
      </c>
      <c r="N11" s="39">
        <f t="shared" si="2"/>
        <v>0</v>
      </c>
      <c r="O11" s="130">
        <f>SUM(O9+O10)</f>
        <v>0</v>
      </c>
      <c r="P11" s="131"/>
    </row>
    <row r="12" spans="1:16" ht="15">
      <c r="A12" s="96" t="s">
        <v>8</v>
      </c>
      <c r="B12" s="97"/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130">
        <f>SUM(C12:N12)</f>
        <v>0</v>
      </c>
      <c r="P12" s="131"/>
    </row>
    <row r="13" spans="1:16" ht="15">
      <c r="A13" s="114" t="s">
        <v>60</v>
      </c>
      <c r="B13" s="115"/>
      <c r="C13" s="180">
        <f aca="true" t="shared" si="3" ref="C13:N13">(C11-C12)</f>
        <v>0</v>
      </c>
      <c r="D13" s="180">
        <f t="shared" si="3"/>
        <v>0</v>
      </c>
      <c r="E13" s="180">
        <f t="shared" si="3"/>
        <v>0</v>
      </c>
      <c r="F13" s="180">
        <f t="shared" si="3"/>
        <v>0</v>
      </c>
      <c r="G13" s="180">
        <f t="shared" si="3"/>
        <v>0</v>
      </c>
      <c r="H13" s="180">
        <f t="shared" si="3"/>
        <v>0</v>
      </c>
      <c r="I13" s="180">
        <f t="shared" si="3"/>
        <v>0</v>
      </c>
      <c r="J13" s="180">
        <f t="shared" si="3"/>
        <v>0</v>
      </c>
      <c r="K13" s="180">
        <f t="shared" si="3"/>
        <v>0</v>
      </c>
      <c r="L13" s="180">
        <f t="shared" si="3"/>
        <v>0</v>
      </c>
      <c r="M13" s="180">
        <f t="shared" si="3"/>
        <v>0</v>
      </c>
      <c r="N13" s="180">
        <f t="shared" si="3"/>
        <v>0</v>
      </c>
      <c r="O13" s="181">
        <f>SUM(C13:N13)</f>
        <v>0</v>
      </c>
      <c r="P13" s="182"/>
    </row>
    <row r="14" spans="1:16" ht="15">
      <c r="A14" s="103" t="s">
        <v>122</v>
      </c>
      <c r="B14" s="104"/>
      <c r="C14" s="105"/>
      <c r="D14" s="106" t="s">
        <v>9</v>
      </c>
      <c r="E14" s="107"/>
      <c r="F14" s="107"/>
      <c r="G14" s="107"/>
      <c r="H14" s="107"/>
      <c r="I14" s="107"/>
      <c r="J14" s="107"/>
      <c r="K14" s="27"/>
      <c r="L14" s="153" t="s">
        <v>71</v>
      </c>
      <c r="M14" s="153"/>
      <c r="N14" s="153"/>
      <c r="O14" s="153"/>
      <c r="P14" s="153"/>
    </row>
    <row r="15" spans="1:16" ht="15">
      <c r="A15" s="96" t="s">
        <v>69</v>
      </c>
      <c r="B15" s="97"/>
      <c r="C15" s="41">
        <f>O11</f>
        <v>0</v>
      </c>
      <c r="D15" s="28" t="s">
        <v>10</v>
      </c>
      <c r="E15" s="29"/>
      <c r="F15" s="9" t="s">
        <v>11</v>
      </c>
      <c r="G15" s="10" t="s">
        <v>12</v>
      </c>
      <c r="H15" s="30" t="s">
        <v>10</v>
      </c>
      <c r="I15" s="28"/>
      <c r="J15" s="31"/>
      <c r="K15" s="9" t="s">
        <v>11</v>
      </c>
      <c r="L15" s="32" t="s">
        <v>42</v>
      </c>
      <c r="M15" s="33"/>
      <c r="N15" s="33" t="s">
        <v>43</v>
      </c>
      <c r="O15" s="11" t="s">
        <v>44</v>
      </c>
      <c r="P15" s="12" t="s">
        <v>45</v>
      </c>
    </row>
    <row r="16" spans="1:19" ht="15.75">
      <c r="A16" s="96" t="s">
        <v>70</v>
      </c>
      <c r="B16" s="97"/>
      <c r="C16" s="41">
        <f>N28+O28</f>
        <v>0</v>
      </c>
      <c r="D16" s="100" t="s">
        <v>13</v>
      </c>
      <c r="E16" s="102"/>
      <c r="F16" s="63">
        <v>0</v>
      </c>
      <c r="G16" s="42">
        <f>MIN(F16,50000)</f>
        <v>0</v>
      </c>
      <c r="H16" s="100" t="s">
        <v>14</v>
      </c>
      <c r="I16" s="101"/>
      <c r="J16" s="101"/>
      <c r="K16" s="62">
        <v>0</v>
      </c>
      <c r="L16" s="100" t="s">
        <v>49</v>
      </c>
      <c r="M16" s="102"/>
      <c r="N16" s="34">
        <v>0</v>
      </c>
      <c r="O16" s="34">
        <v>0</v>
      </c>
      <c r="P16" s="35">
        <v>0</v>
      </c>
      <c r="Q16" s="142" t="s">
        <v>120</v>
      </c>
      <c r="R16" s="143"/>
      <c r="S16" s="144"/>
    </row>
    <row r="17" spans="1:19" ht="15">
      <c r="A17" s="96" t="s">
        <v>98</v>
      </c>
      <c r="B17" s="97"/>
      <c r="C17" s="41">
        <f>(C15+C16)</f>
        <v>0</v>
      </c>
      <c r="D17" s="100" t="s">
        <v>15</v>
      </c>
      <c r="E17" s="102"/>
      <c r="F17" s="63">
        <v>0</v>
      </c>
      <c r="G17" s="42">
        <f>MIN(F17,50000)</f>
        <v>0</v>
      </c>
      <c r="H17" s="100" t="s">
        <v>16</v>
      </c>
      <c r="I17" s="101"/>
      <c r="J17" s="101"/>
      <c r="K17" s="62">
        <v>0</v>
      </c>
      <c r="L17" s="100" t="s">
        <v>50</v>
      </c>
      <c r="M17" s="102"/>
      <c r="N17" s="36">
        <v>0</v>
      </c>
      <c r="O17" s="34">
        <v>0</v>
      </c>
      <c r="P17" s="35">
        <v>0</v>
      </c>
      <c r="Q17" s="145" t="str">
        <f>"Income Tax for Sr Citizen "</f>
        <v>Income Tax for Sr Citizen </v>
      </c>
      <c r="R17" s="146"/>
      <c r="S17" s="146"/>
    </row>
    <row r="18" spans="1:19" ht="15">
      <c r="A18" s="96" t="s">
        <v>94</v>
      </c>
      <c r="B18" s="97"/>
      <c r="C18" s="41">
        <f>IF(O11&gt;0,K28,0)</f>
        <v>0</v>
      </c>
      <c r="D18" s="100" t="s">
        <v>17</v>
      </c>
      <c r="E18" s="102"/>
      <c r="F18" s="63">
        <v>0</v>
      </c>
      <c r="G18" s="42">
        <f>MIN(F18,40000)</f>
        <v>0</v>
      </c>
      <c r="H18" s="100" t="s">
        <v>24</v>
      </c>
      <c r="I18" s="101"/>
      <c r="J18" s="101"/>
      <c r="K18" s="62">
        <v>0</v>
      </c>
      <c r="L18" s="100" t="s">
        <v>51</v>
      </c>
      <c r="M18" s="102"/>
      <c r="N18" s="34">
        <v>0</v>
      </c>
      <c r="O18" s="34">
        <v>0</v>
      </c>
      <c r="P18" s="35">
        <v>0</v>
      </c>
      <c r="Q18" s="98" t="s">
        <v>89</v>
      </c>
      <c r="R18" s="99"/>
      <c r="S18" s="65">
        <v>0</v>
      </c>
    </row>
    <row r="19" spans="1:19" ht="15">
      <c r="A19" s="125" t="s">
        <v>18</v>
      </c>
      <c r="B19" s="126"/>
      <c r="C19" s="50">
        <f>IF((C17-C18)&gt;0,(C17-C18),0)</f>
        <v>0</v>
      </c>
      <c r="D19" s="100" t="s">
        <v>19</v>
      </c>
      <c r="E19" s="102"/>
      <c r="F19" s="63">
        <v>0</v>
      </c>
      <c r="G19" s="42">
        <f>F19</f>
        <v>0</v>
      </c>
      <c r="H19" s="100" t="s">
        <v>22</v>
      </c>
      <c r="I19" s="101"/>
      <c r="J19" s="101"/>
      <c r="K19" s="62">
        <v>0</v>
      </c>
      <c r="L19" s="100" t="s">
        <v>52</v>
      </c>
      <c r="M19" s="102"/>
      <c r="N19" s="34">
        <v>0</v>
      </c>
      <c r="O19" s="34">
        <v>0</v>
      </c>
      <c r="P19" s="35">
        <v>0</v>
      </c>
      <c r="Q19" s="98" t="str">
        <f>"Rs300001-Rs500000"</f>
        <v>Rs300001-Rs500000</v>
      </c>
      <c r="R19" s="99"/>
      <c r="S19" s="65">
        <f>IF(C17&lt;=500000,0,IF(AND(C17&gt;300000,C17&lt;=500000),ROUND(((C17-300000)*5%),0),10000))</f>
        <v>0</v>
      </c>
    </row>
    <row r="20" spans="1:19" ht="15">
      <c r="A20" s="94" t="str">
        <f>"Income Tax for Sr Citizen-Existing Slabs "</f>
        <v>Income Tax for Sr Citizen-Existing Slabs </v>
      </c>
      <c r="B20" s="95"/>
      <c r="C20" s="95"/>
      <c r="D20" s="100" t="s">
        <v>20</v>
      </c>
      <c r="E20" s="102"/>
      <c r="F20" s="63">
        <v>0</v>
      </c>
      <c r="G20" s="42">
        <f>F20</f>
        <v>0</v>
      </c>
      <c r="H20" s="100" t="s">
        <v>30</v>
      </c>
      <c r="I20" s="101"/>
      <c r="J20" s="101"/>
      <c r="K20" s="62">
        <v>0</v>
      </c>
      <c r="L20" s="100" t="s">
        <v>53</v>
      </c>
      <c r="M20" s="102"/>
      <c r="N20" s="34">
        <v>0</v>
      </c>
      <c r="O20" s="34">
        <v>0</v>
      </c>
      <c r="P20" s="35">
        <v>0</v>
      </c>
      <c r="Q20" s="98" t="s">
        <v>90</v>
      </c>
      <c r="R20" s="99"/>
      <c r="S20" s="65">
        <f>IF(C17&lt;=500000,0,IF(AND(C17&gt;500000,C17&lt;=750000),ROUND(((C17-500000)*10%),0),(25000)))</f>
        <v>0</v>
      </c>
    </row>
    <row r="21" spans="1:19" ht="15">
      <c r="A21" s="98" t="str">
        <f>"UP TO Rs 3,00,000 "</f>
        <v>UP TO Rs 3,00,000 </v>
      </c>
      <c r="B21" s="99"/>
      <c r="C21" s="65">
        <v>0</v>
      </c>
      <c r="D21" s="100" t="s">
        <v>21</v>
      </c>
      <c r="E21" s="102"/>
      <c r="F21" s="63">
        <v>0</v>
      </c>
      <c r="G21" s="42">
        <f>F21</f>
        <v>0</v>
      </c>
      <c r="H21" s="100" t="s">
        <v>27</v>
      </c>
      <c r="I21" s="101"/>
      <c r="J21" s="102"/>
      <c r="K21" s="71">
        <v>0</v>
      </c>
      <c r="L21" s="100" t="s">
        <v>54</v>
      </c>
      <c r="M21" s="102"/>
      <c r="N21" s="34">
        <v>0</v>
      </c>
      <c r="O21" s="34">
        <v>0</v>
      </c>
      <c r="P21" s="35">
        <v>0</v>
      </c>
      <c r="Q21" s="98" t="s">
        <v>91</v>
      </c>
      <c r="R21" s="99"/>
      <c r="S21" s="65">
        <f>IF(C17&lt;=750000,0,IF(AND(C17&gt;750000,C17&lt;=1000000),ROUND(((C17-750000)*15%),0),(37500)))</f>
        <v>0</v>
      </c>
    </row>
    <row r="22" spans="1:19" ht="15">
      <c r="A22" s="98" t="str">
        <f>"Rs3,00,001-5,00,000"</f>
        <v>Rs3,00,001-5,00,000</v>
      </c>
      <c r="B22" s="99"/>
      <c r="C22" s="66">
        <f>IF(C19&lt;=500000,0,10000)</f>
        <v>0</v>
      </c>
      <c r="D22" s="100" t="s">
        <v>23</v>
      </c>
      <c r="E22" s="102"/>
      <c r="F22" s="63">
        <v>0</v>
      </c>
      <c r="G22" s="46">
        <f>F22</f>
        <v>0</v>
      </c>
      <c r="H22" s="100" t="s">
        <v>72</v>
      </c>
      <c r="I22" s="101"/>
      <c r="J22" s="102"/>
      <c r="K22" s="71">
        <v>0</v>
      </c>
      <c r="L22" s="100" t="s">
        <v>46</v>
      </c>
      <c r="M22" s="102"/>
      <c r="N22" s="34">
        <v>0</v>
      </c>
      <c r="O22" s="34">
        <v>0</v>
      </c>
      <c r="P22" s="35">
        <v>0</v>
      </c>
      <c r="Q22" s="98" t="s">
        <v>92</v>
      </c>
      <c r="R22" s="99"/>
      <c r="S22" s="65">
        <f>IF(C17&lt;=1000000,0,IF(AND(C17&gt;1000000,C17&lt;=1250000),ROUND(((C17-1000000)*20%),0),(50000)))</f>
        <v>0</v>
      </c>
    </row>
    <row r="23" spans="1:19" ht="15">
      <c r="A23" s="96" t="s">
        <v>25</v>
      </c>
      <c r="B23" s="97"/>
      <c r="C23" s="66">
        <f>IF(C19&lt;=500000,0,IF(AND(C19&gt;500000,C19&lt;=1000000),ROUND(((C19-500000)*20%),0),(100000)))</f>
        <v>0</v>
      </c>
      <c r="D23" s="100" t="s">
        <v>26</v>
      </c>
      <c r="E23" s="102"/>
      <c r="F23" s="63">
        <v>0</v>
      </c>
      <c r="G23" s="46">
        <f>MIN(F23,15000)</f>
        <v>0</v>
      </c>
      <c r="H23" s="100"/>
      <c r="I23" s="101"/>
      <c r="J23" s="102"/>
      <c r="K23" s="71"/>
      <c r="L23" s="100" t="s">
        <v>97</v>
      </c>
      <c r="M23" s="102"/>
      <c r="N23" s="47">
        <v>0</v>
      </c>
      <c r="O23" s="47">
        <v>0</v>
      </c>
      <c r="P23" s="48">
        <v>0</v>
      </c>
      <c r="Q23" s="98" t="s">
        <v>93</v>
      </c>
      <c r="R23" s="99"/>
      <c r="S23" s="65">
        <f>IF(C17&lt;=1250000,0,IF(AND(C17&gt;1250000,C17&lt;=1500000),ROUND(((C17-1250000)*25%),0),(62500)))</f>
        <v>0</v>
      </c>
    </row>
    <row r="24" spans="1:19" ht="15">
      <c r="A24" s="96" t="s">
        <v>28</v>
      </c>
      <c r="B24" s="97"/>
      <c r="C24" s="66">
        <f>IF(C19&gt;1000000,ROUND(((C19-1000000)*30%),0),(0))</f>
        <v>0</v>
      </c>
      <c r="D24" s="100" t="s">
        <v>29</v>
      </c>
      <c r="E24" s="102"/>
      <c r="F24" s="63">
        <v>0</v>
      </c>
      <c r="G24" s="42">
        <f>F24</f>
        <v>0</v>
      </c>
      <c r="H24" s="127" t="s">
        <v>73</v>
      </c>
      <c r="I24" s="128"/>
      <c r="J24" s="129"/>
      <c r="K24" s="43">
        <f>SUM(K16:K22)</f>
        <v>0</v>
      </c>
      <c r="L24" s="100" t="s">
        <v>56</v>
      </c>
      <c r="M24" s="102"/>
      <c r="N24" s="34">
        <v>0</v>
      </c>
      <c r="O24" s="34">
        <v>0</v>
      </c>
      <c r="P24" s="35">
        <v>0</v>
      </c>
      <c r="Q24" s="98" t="s">
        <v>31</v>
      </c>
      <c r="R24" s="99"/>
      <c r="S24" s="65">
        <f>SUM(S19:S23)</f>
        <v>0</v>
      </c>
    </row>
    <row r="25" spans="1:19" ht="15">
      <c r="A25" s="96" t="s">
        <v>31</v>
      </c>
      <c r="B25" s="97"/>
      <c r="C25" s="66">
        <f>SUM(C21:C24)</f>
        <v>0</v>
      </c>
      <c r="D25" s="140" t="s">
        <v>32</v>
      </c>
      <c r="E25" s="141"/>
      <c r="F25" s="59">
        <f>SUM(F16:F24)</f>
        <v>0</v>
      </c>
      <c r="G25" s="57">
        <f>SUM(G16:G24)</f>
        <v>0</v>
      </c>
      <c r="H25" s="100" t="s">
        <v>74</v>
      </c>
      <c r="I25" s="101"/>
      <c r="J25" s="102"/>
      <c r="K25" s="43">
        <f>MIN(SUM(K16:K23),150000)</f>
        <v>0</v>
      </c>
      <c r="L25" s="100" t="s">
        <v>57</v>
      </c>
      <c r="M25" s="102"/>
      <c r="N25" s="34">
        <v>0</v>
      </c>
      <c r="O25" s="34">
        <v>0</v>
      </c>
      <c r="P25" s="35">
        <v>0</v>
      </c>
      <c r="Q25" s="98" t="s">
        <v>88</v>
      </c>
      <c r="R25" s="99"/>
      <c r="S25" s="65">
        <f>ROUND((S24*4%),0)</f>
        <v>0</v>
      </c>
    </row>
    <row r="26" spans="1:19" ht="15">
      <c r="A26" s="96" t="s">
        <v>33</v>
      </c>
      <c r="B26" s="97"/>
      <c r="C26" s="66">
        <f>ROUND((C25*4%),0)</f>
        <v>0</v>
      </c>
      <c r="H26" s="100" t="s">
        <v>34</v>
      </c>
      <c r="I26" s="101"/>
      <c r="J26" s="102"/>
      <c r="K26" s="43">
        <f>MIN((N28+O28),50000)</f>
        <v>0</v>
      </c>
      <c r="L26" s="100" t="s">
        <v>55</v>
      </c>
      <c r="M26" s="102"/>
      <c r="N26" s="34">
        <v>0</v>
      </c>
      <c r="O26" s="34">
        <v>0</v>
      </c>
      <c r="P26" s="35">
        <v>0</v>
      </c>
      <c r="Q26" s="132" t="s">
        <v>35</v>
      </c>
      <c r="R26" s="133"/>
      <c r="S26" s="67">
        <f>MROUND((S24+S25),10)</f>
        <v>0</v>
      </c>
    </row>
    <row r="27" spans="1:19" ht="15">
      <c r="A27" s="88" t="s">
        <v>35</v>
      </c>
      <c r="B27" s="89"/>
      <c r="C27" s="67">
        <f>(C25+C26)</f>
        <v>0</v>
      </c>
      <c r="D27" s="106" t="s">
        <v>37</v>
      </c>
      <c r="E27" s="107"/>
      <c r="F27" s="107"/>
      <c r="G27" s="136"/>
      <c r="H27" s="100" t="s">
        <v>95</v>
      </c>
      <c r="I27" s="101"/>
      <c r="J27" s="102"/>
      <c r="K27" s="43">
        <f>G25</f>
        <v>0</v>
      </c>
      <c r="L27" s="100" t="s">
        <v>57</v>
      </c>
      <c r="M27" s="102"/>
      <c r="N27" s="34">
        <v>0</v>
      </c>
      <c r="O27" s="34">
        <v>0</v>
      </c>
      <c r="P27" s="35">
        <v>0</v>
      </c>
      <c r="Q27" s="132" t="s">
        <v>36</v>
      </c>
      <c r="R27" s="133"/>
      <c r="S27" s="67">
        <f>O12</f>
        <v>0</v>
      </c>
    </row>
    <row r="28" spans="1:19" ht="15">
      <c r="A28" s="88" t="s">
        <v>99</v>
      </c>
      <c r="B28" s="89"/>
      <c r="C28" s="67">
        <f>O12+P28</f>
        <v>0</v>
      </c>
      <c r="D28" s="134" t="s">
        <v>39</v>
      </c>
      <c r="E28" s="135"/>
      <c r="F28" s="64">
        <v>50000</v>
      </c>
      <c r="G28" s="61">
        <f>IF(O11=0,0,MIN(F28,50000))</f>
        <v>0</v>
      </c>
      <c r="H28" s="137" t="s">
        <v>96</v>
      </c>
      <c r="I28" s="138"/>
      <c r="J28" s="139"/>
      <c r="K28" s="58">
        <f>(K25+K26+K27+G28)</f>
        <v>0</v>
      </c>
      <c r="L28" s="154" t="s">
        <v>47</v>
      </c>
      <c r="M28" s="155"/>
      <c r="N28" s="60">
        <f>SUM(N16:N27)</f>
        <v>0</v>
      </c>
      <c r="O28" s="60">
        <f>SUM(O16:O27)</f>
        <v>0</v>
      </c>
      <c r="P28" s="60">
        <f>SUM(P16:P27)</f>
        <v>0</v>
      </c>
      <c r="Q28" s="132" t="s">
        <v>38</v>
      </c>
      <c r="R28" s="133"/>
      <c r="S28" s="67">
        <f>P28</f>
        <v>0</v>
      </c>
    </row>
    <row r="29" spans="1:19" ht="15">
      <c r="A29" s="69" t="s">
        <v>40</v>
      </c>
      <c r="B29" s="70"/>
      <c r="C29" s="68">
        <v>0</v>
      </c>
      <c r="D29" s="8"/>
      <c r="E29" s="8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5"/>
      <c r="Q29" s="132" t="s">
        <v>40</v>
      </c>
      <c r="R29" s="133"/>
      <c r="S29" s="68">
        <v>0</v>
      </c>
    </row>
    <row r="30" spans="1:19" ht="15.75">
      <c r="A30" s="92" t="s">
        <v>41</v>
      </c>
      <c r="B30" s="93"/>
      <c r="C30" s="55">
        <f>MROUND(IF((C27-C28-C29)&gt;0,(C27-C28-C29),0),10)</f>
        <v>0</v>
      </c>
      <c r="D30" s="8"/>
      <c r="E30" s="8"/>
      <c r="F30" s="13"/>
      <c r="G30" s="8"/>
      <c r="H30" s="8"/>
      <c r="I30" s="8"/>
      <c r="J30" s="13"/>
      <c r="K30" s="13"/>
      <c r="L30" s="13"/>
      <c r="M30" s="56"/>
      <c r="N30" s="8"/>
      <c r="O30" s="8"/>
      <c r="P30" s="44"/>
      <c r="Q30" s="92" t="s">
        <v>41</v>
      </c>
      <c r="R30" s="93"/>
      <c r="S30" s="55">
        <f>MROUND(IF((S26-S27-S28-S29)&gt;0,(S26-S27-S28-S29),0),10)</f>
        <v>0</v>
      </c>
    </row>
    <row r="31" spans="1:19" ht="15.75" thickBot="1">
      <c r="A31" s="84" t="s">
        <v>100</v>
      </c>
      <c r="B31" s="85"/>
      <c r="C31" s="54">
        <f>MROUND(IF((C28+C29-C27)&gt;0,(C28+C29-C27),0),10)</f>
        <v>0</v>
      </c>
      <c r="D31" s="14"/>
      <c r="E31" s="14"/>
      <c r="F31" s="15"/>
      <c r="G31" s="16"/>
      <c r="H31" s="16"/>
      <c r="I31" s="16"/>
      <c r="J31" s="16"/>
      <c r="K31" s="16"/>
      <c r="L31" s="16"/>
      <c r="M31" s="16"/>
      <c r="N31" s="16"/>
      <c r="O31" s="86"/>
      <c r="P31" s="87"/>
      <c r="Q31" s="84" t="s">
        <v>100</v>
      </c>
      <c r="R31" s="85"/>
      <c r="S31" s="54">
        <f>MROUND(IF((S27+S28+S29-S26)&gt;0,(S27+S28+S29-S26),0),10)</f>
        <v>0</v>
      </c>
    </row>
    <row r="32" spans="4:16" ht="15">
      <c r="D32" s="17"/>
      <c r="E32" s="17"/>
      <c r="L32" s="17"/>
      <c r="M32" s="17"/>
      <c r="N32" s="17"/>
      <c r="O32" s="17"/>
      <c r="P32" s="18"/>
    </row>
    <row r="40" ht="15">
      <c r="F40" s="19"/>
    </row>
    <row r="41" ht="15">
      <c r="F41" s="19"/>
    </row>
    <row r="45" ht="15">
      <c r="L45" s="20"/>
    </row>
    <row r="48" spans="9:10" ht="15">
      <c r="I48" s="21"/>
      <c r="J48" s="22"/>
    </row>
    <row r="49" spans="9:10" ht="15">
      <c r="I49" s="21"/>
      <c r="J49" s="22"/>
    </row>
    <row r="50" spans="8:9" ht="15">
      <c r="H50" s="23"/>
      <c r="I50" s="22"/>
    </row>
    <row r="51" spans="3:4" ht="15">
      <c r="C51" s="24"/>
      <c r="D51" s="24"/>
    </row>
    <row r="52" spans="2:4" ht="15">
      <c r="B52" s="25"/>
      <c r="C52" s="26"/>
      <c r="D52" s="26"/>
    </row>
  </sheetData>
  <sheetProtection password="CC6B" sheet="1"/>
  <protectedRanges>
    <protectedRange password="CC61" sqref="C15 C18:C19" name="Range1"/>
  </protectedRanges>
  <mergeCells count="102">
    <mergeCell ref="Q29:R29"/>
    <mergeCell ref="L28:M28"/>
    <mergeCell ref="D17:E17"/>
    <mergeCell ref="D18:E18"/>
    <mergeCell ref="L27:M27"/>
    <mergeCell ref="L26:M26"/>
    <mergeCell ref="L25:M25"/>
    <mergeCell ref="L24:M24"/>
    <mergeCell ref="L23:M23"/>
    <mergeCell ref="O13:P13"/>
    <mergeCell ref="L22:M22"/>
    <mergeCell ref="L21:M21"/>
    <mergeCell ref="L20:M20"/>
    <mergeCell ref="L19:M19"/>
    <mergeCell ref="L14:P14"/>
    <mergeCell ref="L17:M17"/>
    <mergeCell ref="L16:M16"/>
    <mergeCell ref="L18:M18"/>
    <mergeCell ref="J3:P3"/>
    <mergeCell ref="J4:P4"/>
    <mergeCell ref="J5:P5"/>
    <mergeCell ref="O7:P7"/>
    <mergeCell ref="O8:P8"/>
    <mergeCell ref="O9:P9"/>
    <mergeCell ref="O11:P11"/>
    <mergeCell ref="O12:P12"/>
    <mergeCell ref="Q31:R31"/>
    <mergeCell ref="Q16:S16"/>
    <mergeCell ref="Q17:S17"/>
    <mergeCell ref="Q18:R18"/>
    <mergeCell ref="Q19:R19"/>
    <mergeCell ref="Q20:R20"/>
    <mergeCell ref="Q21:R21"/>
    <mergeCell ref="Q27:R27"/>
    <mergeCell ref="Q28:R28"/>
    <mergeCell ref="Q30:R30"/>
    <mergeCell ref="Q25:R25"/>
    <mergeCell ref="Q26:R26"/>
    <mergeCell ref="D28:E28"/>
    <mergeCell ref="D27:G27"/>
    <mergeCell ref="H27:J27"/>
    <mergeCell ref="H28:J28"/>
    <mergeCell ref="D25:E25"/>
    <mergeCell ref="D19:E19"/>
    <mergeCell ref="G6:H6"/>
    <mergeCell ref="A19:B19"/>
    <mergeCell ref="Q22:R22"/>
    <mergeCell ref="Q24:R24"/>
    <mergeCell ref="H22:J22"/>
    <mergeCell ref="H23:J23"/>
    <mergeCell ref="H24:J24"/>
    <mergeCell ref="Q23:R23"/>
    <mergeCell ref="O10:P10"/>
    <mergeCell ref="A2:F2"/>
    <mergeCell ref="A3:F3"/>
    <mergeCell ref="A16:B16"/>
    <mergeCell ref="A9:B9"/>
    <mergeCell ref="A4:F4"/>
    <mergeCell ref="A5:D5"/>
    <mergeCell ref="A6:D6"/>
    <mergeCell ref="A10:B10"/>
    <mergeCell ref="D16:E16"/>
    <mergeCell ref="G5:H5"/>
    <mergeCell ref="J6:O6"/>
    <mergeCell ref="A7:B7"/>
    <mergeCell ref="A8:B8"/>
    <mergeCell ref="A17:B17"/>
    <mergeCell ref="A11:B11"/>
    <mergeCell ref="A12:B12"/>
    <mergeCell ref="A13:B13"/>
    <mergeCell ref="H16:J16"/>
    <mergeCell ref="H17:J17"/>
    <mergeCell ref="A18:B18"/>
    <mergeCell ref="A14:C14"/>
    <mergeCell ref="A15:B15"/>
    <mergeCell ref="D14:J14"/>
    <mergeCell ref="H20:J20"/>
    <mergeCell ref="H21:J21"/>
    <mergeCell ref="D20:E20"/>
    <mergeCell ref="D21:E21"/>
    <mergeCell ref="H18:J18"/>
    <mergeCell ref="H19:J19"/>
    <mergeCell ref="A21:B21"/>
    <mergeCell ref="A22:B22"/>
    <mergeCell ref="A25:B25"/>
    <mergeCell ref="H26:J26"/>
    <mergeCell ref="A26:B26"/>
    <mergeCell ref="A27:B27"/>
    <mergeCell ref="H25:J25"/>
    <mergeCell ref="D24:E24"/>
    <mergeCell ref="D22:E22"/>
    <mergeCell ref="D23:E23"/>
    <mergeCell ref="A1:P1"/>
    <mergeCell ref="G2:I2"/>
    <mergeCell ref="A31:B31"/>
    <mergeCell ref="O31:P31"/>
    <mergeCell ref="A28:B28"/>
    <mergeCell ref="J2:P2"/>
    <mergeCell ref="A30:B30"/>
    <mergeCell ref="A20:C20"/>
    <mergeCell ref="A23:B23"/>
    <mergeCell ref="A24:B24"/>
  </mergeCells>
  <conditionalFormatting sqref="C30">
    <cfRule type="cellIs" priority="9" dxfId="6" operator="lessThan" stopIfTrue="1">
      <formula>0</formula>
    </cfRule>
  </conditionalFormatting>
  <conditionalFormatting sqref="C31">
    <cfRule type="cellIs" priority="6" dxfId="6" operator="lessThan" stopIfTrue="1">
      <formula>0</formula>
    </cfRule>
  </conditionalFormatting>
  <conditionalFormatting sqref="S31">
    <cfRule type="cellIs" priority="2" dxfId="6" operator="lessThan" stopIfTrue="1">
      <formula>0</formula>
    </cfRule>
  </conditionalFormatting>
  <conditionalFormatting sqref="S30">
    <cfRule type="cellIs" priority="1" dxfId="6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S31"/>
  <sheetViews>
    <sheetView tabSelected="1" zoomScalePageLayoutView="0" workbookViewId="0" topLeftCell="A1">
      <selection activeCell="Q7" sqref="Q7"/>
    </sheetView>
  </sheetViews>
  <sheetFormatPr defaultColWidth="9.140625" defaultRowHeight="15"/>
  <cols>
    <col min="8" max="8" width="9.8515625" style="0" customWidth="1"/>
    <col min="9" max="9" width="10.140625" style="0" customWidth="1"/>
    <col min="10" max="10" width="10.57421875" style="0" customWidth="1"/>
  </cols>
  <sheetData>
    <row r="1" spans="1:19" ht="18">
      <c r="A1" s="80" t="s">
        <v>105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2"/>
      <c r="Q1" s="4"/>
      <c r="R1" s="4"/>
      <c r="S1" s="4"/>
    </row>
    <row r="2" spans="1:19" ht="15">
      <c r="A2" s="116" t="s">
        <v>0</v>
      </c>
      <c r="B2" s="117"/>
      <c r="C2" s="117"/>
      <c r="D2" s="117"/>
      <c r="E2" s="117"/>
      <c r="F2" s="118"/>
      <c r="G2" s="83" t="s">
        <v>58</v>
      </c>
      <c r="H2" s="83"/>
      <c r="I2" s="83"/>
      <c r="J2" s="90" t="s">
        <v>66</v>
      </c>
      <c r="K2" s="90"/>
      <c r="L2" s="90"/>
      <c r="M2" s="90"/>
      <c r="N2" s="90"/>
      <c r="O2" s="90"/>
      <c r="P2" s="91"/>
      <c r="Q2" s="4"/>
      <c r="R2" s="4"/>
      <c r="S2" s="4"/>
    </row>
    <row r="3" spans="1:19" ht="15">
      <c r="A3" s="108" t="s">
        <v>1</v>
      </c>
      <c r="B3" s="119"/>
      <c r="C3" s="119"/>
      <c r="D3" s="119"/>
      <c r="E3" s="119"/>
      <c r="F3" s="109"/>
      <c r="G3" s="6"/>
      <c r="H3" s="79" t="s">
        <v>106</v>
      </c>
      <c r="I3" s="6"/>
      <c r="J3" s="147" t="s">
        <v>2</v>
      </c>
      <c r="K3" s="121"/>
      <c r="L3" s="121"/>
      <c r="M3" s="121"/>
      <c r="N3" s="121"/>
      <c r="O3" s="121"/>
      <c r="P3" s="148"/>
      <c r="Q3" s="4"/>
      <c r="R3" s="4"/>
      <c r="S3" s="4"/>
    </row>
    <row r="4" spans="1:19" ht="15">
      <c r="A4" s="120" t="s">
        <v>3</v>
      </c>
      <c r="B4" s="121"/>
      <c r="C4" s="121"/>
      <c r="D4" s="121"/>
      <c r="E4" s="121"/>
      <c r="F4" s="122"/>
      <c r="G4" s="4"/>
      <c r="H4" s="4"/>
      <c r="I4" s="4"/>
      <c r="J4" s="147" t="s">
        <v>67</v>
      </c>
      <c r="K4" s="121"/>
      <c r="L4" s="121"/>
      <c r="M4" s="121"/>
      <c r="N4" s="121"/>
      <c r="O4" s="121"/>
      <c r="P4" s="148"/>
      <c r="Q4" s="4"/>
      <c r="R4" s="4"/>
      <c r="S4" s="4"/>
    </row>
    <row r="5" spans="1:19" ht="15">
      <c r="A5" s="123" t="s">
        <v>48</v>
      </c>
      <c r="B5" s="124"/>
      <c r="C5" s="124"/>
      <c r="D5" s="97"/>
      <c r="E5" s="2">
        <v>0</v>
      </c>
      <c r="F5" s="3" t="s">
        <v>102</v>
      </c>
      <c r="G5" s="108" t="s">
        <v>64</v>
      </c>
      <c r="H5" s="109"/>
      <c r="I5" s="1">
        <f>E6*40%</f>
        <v>0</v>
      </c>
      <c r="J5" s="147" t="s">
        <v>4</v>
      </c>
      <c r="K5" s="121"/>
      <c r="L5" s="121"/>
      <c r="M5" s="121"/>
      <c r="N5" s="121"/>
      <c r="O5" s="121"/>
      <c r="P5" s="148"/>
      <c r="Q5" s="4"/>
      <c r="R5" s="4"/>
      <c r="S5" s="4"/>
    </row>
    <row r="6" spans="1:19" ht="15">
      <c r="A6" s="123" t="s">
        <v>63</v>
      </c>
      <c r="B6" s="124"/>
      <c r="C6" s="124"/>
      <c r="D6" s="97"/>
      <c r="E6" s="1">
        <f>E5*50%</f>
        <v>0</v>
      </c>
      <c r="F6" s="4"/>
      <c r="G6" s="108" t="s">
        <v>65</v>
      </c>
      <c r="H6" s="109"/>
      <c r="I6" s="1">
        <f>E6-I5</f>
        <v>0</v>
      </c>
      <c r="J6" s="110"/>
      <c r="K6" s="111"/>
      <c r="L6" s="111"/>
      <c r="M6" s="111"/>
      <c r="N6" s="111"/>
      <c r="O6" s="111"/>
      <c r="P6" s="45"/>
      <c r="Q6" s="4"/>
      <c r="R6" s="4"/>
      <c r="S6" s="4"/>
    </row>
    <row r="7" spans="1:19" ht="15">
      <c r="A7" s="112" t="s">
        <v>61</v>
      </c>
      <c r="B7" s="113"/>
      <c r="C7" s="7" t="s">
        <v>107</v>
      </c>
      <c r="D7" s="7" t="s">
        <v>108</v>
      </c>
      <c r="E7" s="7" t="s">
        <v>109</v>
      </c>
      <c r="F7" s="7" t="s">
        <v>110</v>
      </c>
      <c r="G7" s="7" t="s">
        <v>111</v>
      </c>
      <c r="H7" s="7" t="s">
        <v>112</v>
      </c>
      <c r="I7" s="7" t="s">
        <v>113</v>
      </c>
      <c r="J7" s="7" t="s">
        <v>114</v>
      </c>
      <c r="K7" s="7" t="s">
        <v>115</v>
      </c>
      <c r="L7" s="7" t="s">
        <v>116</v>
      </c>
      <c r="M7" s="7" t="s">
        <v>117</v>
      </c>
      <c r="N7" s="7" t="s">
        <v>118</v>
      </c>
      <c r="O7" s="178" t="s">
        <v>5</v>
      </c>
      <c r="P7" s="179"/>
      <c r="Q7" s="4"/>
      <c r="R7" s="4"/>
      <c r="S7" s="4"/>
    </row>
    <row r="8" spans="1:19" ht="15">
      <c r="A8" s="177" t="s">
        <v>6</v>
      </c>
      <c r="B8" s="102"/>
      <c r="C8" s="37">
        <v>12</v>
      </c>
      <c r="D8" s="38">
        <f>C8</f>
        <v>12</v>
      </c>
      <c r="E8" s="38">
        <f aca="true" t="shared" si="0" ref="E8:N8">D8</f>
        <v>12</v>
      </c>
      <c r="F8" s="38">
        <f t="shared" si="0"/>
        <v>12</v>
      </c>
      <c r="G8" s="38">
        <f t="shared" si="0"/>
        <v>12</v>
      </c>
      <c r="H8" s="37">
        <f t="shared" si="0"/>
        <v>12</v>
      </c>
      <c r="I8" s="37">
        <f t="shared" si="0"/>
        <v>12</v>
      </c>
      <c r="J8" s="37">
        <v>17</v>
      </c>
      <c r="K8" s="38">
        <f t="shared" si="0"/>
        <v>17</v>
      </c>
      <c r="L8" s="38">
        <f t="shared" si="0"/>
        <v>17</v>
      </c>
      <c r="M8" s="38">
        <f t="shared" si="0"/>
        <v>17</v>
      </c>
      <c r="N8" s="38">
        <f t="shared" si="0"/>
        <v>17</v>
      </c>
      <c r="O8" s="178"/>
      <c r="P8" s="179"/>
      <c r="Q8" s="4"/>
      <c r="R8" s="4"/>
      <c r="S8" s="4"/>
    </row>
    <row r="9" spans="1:19" ht="15">
      <c r="A9" s="177" t="s">
        <v>68</v>
      </c>
      <c r="B9" s="102"/>
      <c r="C9" s="38">
        <f aca="true" t="shared" si="1" ref="C9:N9">CEILING(($I$6+$E$6*C8%),1)</f>
        <v>0</v>
      </c>
      <c r="D9" s="38">
        <f t="shared" si="1"/>
        <v>0</v>
      </c>
      <c r="E9" s="38">
        <f t="shared" si="1"/>
        <v>0</v>
      </c>
      <c r="F9" s="38">
        <f t="shared" si="1"/>
        <v>0</v>
      </c>
      <c r="G9" s="38">
        <f t="shared" si="1"/>
        <v>0</v>
      </c>
      <c r="H9" s="38">
        <f t="shared" si="1"/>
        <v>0</v>
      </c>
      <c r="I9" s="38">
        <f t="shared" si="1"/>
        <v>0</v>
      </c>
      <c r="J9" s="38">
        <f t="shared" si="1"/>
        <v>0</v>
      </c>
      <c r="K9" s="38">
        <f t="shared" si="1"/>
        <v>0</v>
      </c>
      <c r="L9" s="38">
        <f t="shared" si="1"/>
        <v>0</v>
      </c>
      <c r="M9" s="38">
        <f t="shared" si="1"/>
        <v>0</v>
      </c>
      <c r="N9" s="38">
        <f t="shared" si="1"/>
        <v>0</v>
      </c>
      <c r="O9" s="149">
        <f>SUM(C9:N9)</f>
        <v>0</v>
      </c>
      <c r="P9" s="150"/>
      <c r="Q9" s="4"/>
      <c r="R9" s="4"/>
      <c r="S9" s="4"/>
    </row>
    <row r="10" spans="1:19" ht="15">
      <c r="A10" s="177" t="s">
        <v>7</v>
      </c>
      <c r="B10" s="102"/>
      <c r="C10" s="37">
        <v>0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149">
        <f>SUM(C10:N10)</f>
        <v>0</v>
      </c>
      <c r="P10" s="150"/>
      <c r="Q10" s="4"/>
      <c r="R10" s="4"/>
      <c r="S10" s="4"/>
    </row>
    <row r="11" spans="1:19" ht="15">
      <c r="A11" s="114" t="s">
        <v>59</v>
      </c>
      <c r="B11" s="115"/>
      <c r="C11" s="39">
        <f aca="true" t="shared" si="2" ref="C11:N11">SUM(C9:C10)</f>
        <v>0</v>
      </c>
      <c r="D11" s="39">
        <f t="shared" si="2"/>
        <v>0</v>
      </c>
      <c r="E11" s="39">
        <f t="shared" si="2"/>
        <v>0</v>
      </c>
      <c r="F11" s="39">
        <f t="shared" si="2"/>
        <v>0</v>
      </c>
      <c r="G11" s="39">
        <f t="shared" si="2"/>
        <v>0</v>
      </c>
      <c r="H11" s="39">
        <f t="shared" si="2"/>
        <v>0</v>
      </c>
      <c r="I11" s="39">
        <f t="shared" si="2"/>
        <v>0</v>
      </c>
      <c r="J11" s="39">
        <f t="shared" si="2"/>
        <v>0</v>
      </c>
      <c r="K11" s="39">
        <f t="shared" si="2"/>
        <v>0</v>
      </c>
      <c r="L11" s="39">
        <f t="shared" si="2"/>
        <v>0</v>
      </c>
      <c r="M11" s="39">
        <f t="shared" si="2"/>
        <v>0</v>
      </c>
      <c r="N11" s="39">
        <f t="shared" si="2"/>
        <v>0</v>
      </c>
      <c r="O11" s="149">
        <f>SUM(O9+O10)</f>
        <v>0</v>
      </c>
      <c r="P11" s="150"/>
      <c r="Q11" s="4"/>
      <c r="R11" s="4"/>
      <c r="S11" s="4"/>
    </row>
    <row r="12" spans="1:19" ht="15">
      <c r="A12" s="177" t="s">
        <v>8</v>
      </c>
      <c r="B12" s="102"/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149">
        <f>SUM(C12:N12)</f>
        <v>0</v>
      </c>
      <c r="P12" s="150"/>
      <c r="Q12" s="4"/>
      <c r="R12" s="4"/>
      <c r="S12" s="4"/>
    </row>
    <row r="13" spans="1:19" ht="15">
      <c r="A13" s="114" t="s">
        <v>60</v>
      </c>
      <c r="B13" s="115"/>
      <c r="C13" s="180">
        <f aca="true" t="shared" si="3" ref="C13:N13">(C11-C12)</f>
        <v>0</v>
      </c>
      <c r="D13" s="180">
        <f t="shared" si="3"/>
        <v>0</v>
      </c>
      <c r="E13" s="180">
        <f t="shared" si="3"/>
        <v>0</v>
      </c>
      <c r="F13" s="180">
        <f t="shared" si="3"/>
        <v>0</v>
      </c>
      <c r="G13" s="180">
        <f t="shared" si="3"/>
        <v>0</v>
      </c>
      <c r="H13" s="180">
        <f t="shared" si="3"/>
        <v>0</v>
      </c>
      <c r="I13" s="180">
        <f t="shared" si="3"/>
        <v>0</v>
      </c>
      <c r="J13" s="180">
        <f t="shared" si="3"/>
        <v>0</v>
      </c>
      <c r="K13" s="180">
        <f t="shared" si="3"/>
        <v>0</v>
      </c>
      <c r="L13" s="180">
        <f t="shared" si="3"/>
        <v>0</v>
      </c>
      <c r="M13" s="180">
        <f t="shared" si="3"/>
        <v>0</v>
      </c>
      <c r="N13" s="180">
        <f t="shared" si="3"/>
        <v>0</v>
      </c>
      <c r="O13" s="181">
        <f>SUM(C13:N13)</f>
        <v>0</v>
      </c>
      <c r="P13" s="182"/>
      <c r="Q13" s="4"/>
      <c r="R13" s="4"/>
      <c r="S13" s="4"/>
    </row>
    <row r="14" spans="1:19" ht="15">
      <c r="A14" s="103" t="s">
        <v>62</v>
      </c>
      <c r="B14" s="104"/>
      <c r="C14" s="105"/>
      <c r="D14" s="106" t="s">
        <v>9</v>
      </c>
      <c r="E14" s="107"/>
      <c r="F14" s="107"/>
      <c r="G14" s="107"/>
      <c r="H14" s="107"/>
      <c r="I14" s="107"/>
      <c r="J14" s="107"/>
      <c r="K14" s="27"/>
      <c r="L14" s="174" t="s">
        <v>71</v>
      </c>
      <c r="M14" s="175"/>
      <c r="N14" s="175"/>
      <c r="O14" s="175"/>
      <c r="P14" s="176"/>
      <c r="Q14" s="4"/>
      <c r="R14" s="4"/>
      <c r="S14" s="4"/>
    </row>
    <row r="15" spans="1:19" ht="15">
      <c r="A15" s="96" t="s">
        <v>69</v>
      </c>
      <c r="B15" s="97"/>
      <c r="C15" s="41">
        <f>O11</f>
        <v>0</v>
      </c>
      <c r="D15" s="28" t="s">
        <v>10</v>
      </c>
      <c r="E15" s="29"/>
      <c r="F15" s="9" t="s">
        <v>11</v>
      </c>
      <c r="G15" s="10" t="s">
        <v>12</v>
      </c>
      <c r="H15" s="30" t="s">
        <v>10</v>
      </c>
      <c r="I15" s="28"/>
      <c r="J15" s="31"/>
      <c r="K15" s="9" t="s">
        <v>11</v>
      </c>
      <c r="L15" s="32" t="s">
        <v>42</v>
      </c>
      <c r="M15" s="33"/>
      <c r="N15" s="33" t="s">
        <v>43</v>
      </c>
      <c r="O15" s="11" t="s">
        <v>44</v>
      </c>
      <c r="P15" s="12" t="s">
        <v>45</v>
      </c>
      <c r="Q15" s="4"/>
      <c r="R15" s="4"/>
      <c r="S15" s="4"/>
    </row>
    <row r="16" spans="1:19" ht="15">
      <c r="A16" s="96" t="s">
        <v>70</v>
      </c>
      <c r="B16" s="97"/>
      <c r="C16" s="41">
        <f>N28+O28</f>
        <v>0</v>
      </c>
      <c r="D16" s="123" t="s">
        <v>13</v>
      </c>
      <c r="E16" s="97"/>
      <c r="F16" s="62">
        <v>0</v>
      </c>
      <c r="G16" s="43">
        <f>MIN(F16,50000)</f>
        <v>0</v>
      </c>
      <c r="H16" s="123" t="s">
        <v>123</v>
      </c>
      <c r="I16" s="124"/>
      <c r="J16" s="124"/>
      <c r="K16" s="62">
        <v>0</v>
      </c>
      <c r="L16" s="160" t="s">
        <v>49</v>
      </c>
      <c r="M16" s="161"/>
      <c r="N16" s="34">
        <v>0</v>
      </c>
      <c r="O16" s="34">
        <v>0</v>
      </c>
      <c r="P16" s="35">
        <v>0</v>
      </c>
      <c r="Q16" s="4"/>
      <c r="R16" s="4"/>
      <c r="S16" s="4"/>
    </row>
    <row r="17" spans="1:19" ht="15">
      <c r="A17" s="96" t="s">
        <v>98</v>
      </c>
      <c r="B17" s="97"/>
      <c r="C17" s="41">
        <f>(C15+C16)</f>
        <v>0</v>
      </c>
      <c r="D17" s="123" t="s">
        <v>15</v>
      </c>
      <c r="E17" s="97"/>
      <c r="F17" s="62">
        <v>0</v>
      </c>
      <c r="G17" s="43">
        <f>MIN(F17,50000)</f>
        <v>0</v>
      </c>
      <c r="H17" s="123" t="s">
        <v>16</v>
      </c>
      <c r="I17" s="124"/>
      <c r="J17" s="124"/>
      <c r="K17" s="62">
        <v>0</v>
      </c>
      <c r="L17" s="160" t="s">
        <v>50</v>
      </c>
      <c r="M17" s="161"/>
      <c r="N17" s="36">
        <v>0</v>
      </c>
      <c r="O17" s="34">
        <v>0</v>
      </c>
      <c r="P17" s="35">
        <v>0</v>
      </c>
      <c r="Q17" s="4"/>
      <c r="R17" s="4"/>
      <c r="S17" s="4"/>
    </row>
    <row r="18" spans="1:19" ht="15">
      <c r="A18" s="96" t="s">
        <v>94</v>
      </c>
      <c r="B18" s="97"/>
      <c r="C18" s="41">
        <f>IF(O11&gt;0,K28,0)</f>
        <v>0</v>
      </c>
      <c r="D18" s="123" t="s">
        <v>17</v>
      </c>
      <c r="E18" s="97"/>
      <c r="F18" s="62">
        <v>0</v>
      </c>
      <c r="G18" s="43">
        <f>MIN(F18,40000)</f>
        <v>0</v>
      </c>
      <c r="H18" s="123" t="s">
        <v>24</v>
      </c>
      <c r="I18" s="124"/>
      <c r="J18" s="124"/>
      <c r="K18" s="62">
        <v>0</v>
      </c>
      <c r="L18" s="160" t="s">
        <v>51</v>
      </c>
      <c r="M18" s="161"/>
      <c r="N18" s="34">
        <v>0</v>
      </c>
      <c r="O18" s="34">
        <v>0</v>
      </c>
      <c r="P18" s="35">
        <v>0</v>
      </c>
      <c r="Q18" s="4"/>
      <c r="R18" s="4"/>
      <c r="S18" s="4"/>
    </row>
    <row r="19" spans="1:19" ht="15">
      <c r="A19" s="125" t="s">
        <v>18</v>
      </c>
      <c r="B19" s="126"/>
      <c r="C19" s="74">
        <f>IF((C17-C18)&gt;0,(C17-C18),0)</f>
        <v>0</v>
      </c>
      <c r="D19" s="123" t="s">
        <v>19</v>
      </c>
      <c r="E19" s="97"/>
      <c r="F19" s="62">
        <v>0</v>
      </c>
      <c r="G19" s="43">
        <f>F19</f>
        <v>0</v>
      </c>
      <c r="H19" s="123" t="s">
        <v>22</v>
      </c>
      <c r="I19" s="124"/>
      <c r="J19" s="124"/>
      <c r="K19" s="62">
        <v>0</v>
      </c>
      <c r="L19" s="160" t="s">
        <v>52</v>
      </c>
      <c r="M19" s="161"/>
      <c r="N19" s="34">
        <v>0</v>
      </c>
      <c r="O19" s="34">
        <v>0</v>
      </c>
      <c r="P19" s="35">
        <v>0</v>
      </c>
      <c r="Q19" s="4"/>
      <c r="R19" s="4"/>
      <c r="S19" s="4"/>
    </row>
    <row r="20" spans="1:19" ht="15">
      <c r="A20" s="103" t="str">
        <f>"Income Tax for Sr Citizen "</f>
        <v>Income Tax for Sr Citizen </v>
      </c>
      <c r="B20" s="104"/>
      <c r="C20" s="104"/>
      <c r="D20" s="123" t="s">
        <v>20</v>
      </c>
      <c r="E20" s="97"/>
      <c r="F20" s="62">
        <v>0</v>
      </c>
      <c r="G20" s="43">
        <f>F20</f>
        <v>0</v>
      </c>
      <c r="H20" s="123" t="s">
        <v>30</v>
      </c>
      <c r="I20" s="124"/>
      <c r="J20" s="124"/>
      <c r="K20" s="62">
        <v>0</v>
      </c>
      <c r="L20" s="160" t="s">
        <v>53</v>
      </c>
      <c r="M20" s="161"/>
      <c r="N20" s="34">
        <v>0</v>
      </c>
      <c r="O20" s="34">
        <v>0</v>
      </c>
      <c r="P20" s="35">
        <v>0</v>
      </c>
      <c r="Q20" s="4"/>
      <c r="R20" s="4"/>
      <c r="S20" s="4"/>
    </row>
    <row r="21" spans="1:19" ht="15">
      <c r="A21" s="98" t="s">
        <v>103</v>
      </c>
      <c r="B21" s="99"/>
      <c r="C21" s="40">
        <v>0</v>
      </c>
      <c r="D21" s="123" t="s">
        <v>21</v>
      </c>
      <c r="E21" s="97"/>
      <c r="F21" s="62">
        <v>0</v>
      </c>
      <c r="G21" s="43">
        <f>F21</f>
        <v>0</v>
      </c>
      <c r="H21" s="123" t="s">
        <v>27</v>
      </c>
      <c r="I21" s="124"/>
      <c r="J21" s="97"/>
      <c r="K21" s="71">
        <v>0</v>
      </c>
      <c r="L21" s="160" t="s">
        <v>54</v>
      </c>
      <c r="M21" s="161"/>
      <c r="N21" s="34">
        <v>0</v>
      </c>
      <c r="O21" s="34">
        <v>0</v>
      </c>
      <c r="P21" s="35">
        <v>0</v>
      </c>
      <c r="Q21" s="4"/>
      <c r="R21" s="4"/>
      <c r="S21" s="4"/>
    </row>
    <row r="22" spans="1:19" ht="15">
      <c r="A22" s="98" t="s">
        <v>104</v>
      </c>
      <c r="B22" s="99"/>
      <c r="C22" s="41">
        <f>IF(C19&lt;=500000,0,10000)</f>
        <v>0</v>
      </c>
      <c r="D22" s="123" t="s">
        <v>23</v>
      </c>
      <c r="E22" s="97"/>
      <c r="F22" s="62">
        <v>0</v>
      </c>
      <c r="G22" s="77">
        <f>F22</f>
        <v>0</v>
      </c>
      <c r="H22" s="123" t="s">
        <v>72</v>
      </c>
      <c r="I22" s="124"/>
      <c r="J22" s="97"/>
      <c r="K22" s="71">
        <v>0</v>
      </c>
      <c r="L22" s="160" t="s">
        <v>46</v>
      </c>
      <c r="M22" s="161"/>
      <c r="N22" s="34">
        <v>0</v>
      </c>
      <c r="O22" s="34">
        <v>0</v>
      </c>
      <c r="P22" s="35">
        <v>0</v>
      </c>
      <c r="Q22" s="4"/>
      <c r="R22" s="4"/>
      <c r="S22" s="4"/>
    </row>
    <row r="23" spans="1:19" ht="15">
      <c r="A23" s="96" t="s">
        <v>25</v>
      </c>
      <c r="B23" s="97"/>
      <c r="C23" s="41">
        <f>IF(C19&lt;=500000,0,IF(AND(C19&gt;500000,C19&lt;=1000000),ROUND(((C19-500000)*20%),0),(100000)))</f>
        <v>0</v>
      </c>
      <c r="D23" s="123" t="s">
        <v>26</v>
      </c>
      <c r="E23" s="97"/>
      <c r="F23" s="62">
        <v>0</v>
      </c>
      <c r="G23" s="77">
        <f>MIN(F23,15000)</f>
        <v>0</v>
      </c>
      <c r="H23" s="123"/>
      <c r="I23" s="124"/>
      <c r="J23" s="97"/>
      <c r="K23" s="71"/>
      <c r="L23" s="160" t="s">
        <v>97</v>
      </c>
      <c r="M23" s="161"/>
      <c r="N23" s="47">
        <v>0</v>
      </c>
      <c r="O23" s="47">
        <v>0</v>
      </c>
      <c r="P23" s="48">
        <v>0</v>
      </c>
      <c r="Q23" s="4"/>
      <c r="R23" s="4"/>
      <c r="S23" s="4"/>
    </row>
    <row r="24" spans="1:19" ht="15">
      <c r="A24" s="96" t="s">
        <v>28</v>
      </c>
      <c r="B24" s="97"/>
      <c r="C24" s="41">
        <f>IF(C19&gt;1000000,ROUND(((C19-1000000)*30%),0),(0))</f>
        <v>0</v>
      </c>
      <c r="D24" s="123" t="s">
        <v>29</v>
      </c>
      <c r="E24" s="97"/>
      <c r="F24" s="62">
        <v>0</v>
      </c>
      <c r="G24" s="43">
        <f>F24</f>
        <v>0</v>
      </c>
      <c r="H24" s="171" t="s">
        <v>73</v>
      </c>
      <c r="I24" s="172"/>
      <c r="J24" s="173"/>
      <c r="K24" s="43">
        <f>SUM(K16:K22)</f>
        <v>0</v>
      </c>
      <c r="L24" s="160" t="s">
        <v>56</v>
      </c>
      <c r="M24" s="161"/>
      <c r="N24" s="34">
        <v>0</v>
      </c>
      <c r="O24" s="34">
        <v>0</v>
      </c>
      <c r="P24" s="35">
        <v>0</v>
      </c>
      <c r="Q24" s="4"/>
      <c r="R24" s="4"/>
      <c r="S24" s="4"/>
    </row>
    <row r="25" spans="1:19" ht="15">
      <c r="A25" s="96" t="s">
        <v>31</v>
      </c>
      <c r="B25" s="97"/>
      <c r="C25" s="41">
        <f>SUM(C21:C24)</f>
        <v>0</v>
      </c>
      <c r="D25" s="167" t="s">
        <v>32</v>
      </c>
      <c r="E25" s="168"/>
      <c r="F25" s="58">
        <f>SUM(F16:F24)</f>
        <v>0</v>
      </c>
      <c r="G25" s="58">
        <f>SUM(G16:G24)</f>
        <v>0</v>
      </c>
      <c r="H25" s="123" t="s">
        <v>74</v>
      </c>
      <c r="I25" s="124"/>
      <c r="J25" s="97"/>
      <c r="K25" s="43">
        <f>MIN(SUM(K16:K23),150000)</f>
        <v>0</v>
      </c>
      <c r="L25" s="160" t="s">
        <v>57</v>
      </c>
      <c r="M25" s="161"/>
      <c r="N25" s="34">
        <v>0</v>
      </c>
      <c r="O25" s="34">
        <v>0</v>
      </c>
      <c r="P25" s="35">
        <v>0</v>
      </c>
      <c r="Q25" s="4"/>
      <c r="R25" s="4"/>
      <c r="S25" s="4"/>
    </row>
    <row r="26" spans="1:19" ht="15">
      <c r="A26" s="96" t="s">
        <v>33</v>
      </c>
      <c r="B26" s="97"/>
      <c r="C26" s="41">
        <f>ROUND((C25*4%),0)</f>
        <v>0</v>
      </c>
      <c r="D26" s="4"/>
      <c r="E26" s="4"/>
      <c r="F26" s="4"/>
      <c r="G26" s="4"/>
      <c r="H26" s="123" t="s">
        <v>34</v>
      </c>
      <c r="I26" s="124"/>
      <c r="J26" s="97"/>
      <c r="K26" s="43">
        <f>MIN((N28+O28),50000)</f>
        <v>0</v>
      </c>
      <c r="L26" s="160" t="s">
        <v>55</v>
      </c>
      <c r="M26" s="161"/>
      <c r="N26" s="34">
        <v>0</v>
      </c>
      <c r="O26" s="34">
        <v>0</v>
      </c>
      <c r="P26" s="35">
        <v>0</v>
      </c>
      <c r="Q26" s="4"/>
      <c r="R26" s="4"/>
      <c r="S26" s="4"/>
    </row>
    <row r="27" spans="1:19" ht="15">
      <c r="A27" s="158" t="s">
        <v>35</v>
      </c>
      <c r="B27" s="159"/>
      <c r="C27" s="52">
        <f>(C25+C26)</f>
        <v>0</v>
      </c>
      <c r="D27" s="106" t="s">
        <v>37</v>
      </c>
      <c r="E27" s="107"/>
      <c r="F27" s="107"/>
      <c r="G27" s="136"/>
      <c r="H27" s="123" t="s">
        <v>95</v>
      </c>
      <c r="I27" s="124"/>
      <c r="J27" s="97"/>
      <c r="K27" s="43">
        <f>G25</f>
        <v>0</v>
      </c>
      <c r="L27" s="160" t="s">
        <v>57</v>
      </c>
      <c r="M27" s="161"/>
      <c r="N27" s="34">
        <v>0</v>
      </c>
      <c r="O27" s="34">
        <v>0</v>
      </c>
      <c r="P27" s="35">
        <v>0</v>
      </c>
      <c r="Q27" s="4"/>
      <c r="R27" s="4"/>
      <c r="S27" s="4"/>
    </row>
    <row r="28" spans="1:19" ht="15">
      <c r="A28" s="158" t="s">
        <v>99</v>
      </c>
      <c r="B28" s="159"/>
      <c r="C28" s="52">
        <f>O12+P28</f>
        <v>0</v>
      </c>
      <c r="D28" s="162" t="s">
        <v>39</v>
      </c>
      <c r="E28" s="163"/>
      <c r="F28" s="62">
        <v>50000</v>
      </c>
      <c r="G28" s="78">
        <f>IF(O11=0,0,MIN(F28,50000))</f>
        <v>0</v>
      </c>
      <c r="H28" s="164" t="s">
        <v>96</v>
      </c>
      <c r="I28" s="165"/>
      <c r="J28" s="166"/>
      <c r="K28" s="58">
        <f>(K25+K26+K27+G28)</f>
        <v>0</v>
      </c>
      <c r="L28" s="169" t="s">
        <v>47</v>
      </c>
      <c r="M28" s="170"/>
      <c r="N28" s="75">
        <f>SUM(N16:N27)</f>
        <v>0</v>
      </c>
      <c r="O28" s="75">
        <f>SUM(O16:O27)</f>
        <v>0</v>
      </c>
      <c r="P28" s="76">
        <f>SUM(P16:P27)</f>
        <v>0</v>
      </c>
      <c r="Q28" s="4"/>
      <c r="R28" s="4"/>
      <c r="S28" s="4"/>
    </row>
    <row r="29" spans="1:19" ht="15">
      <c r="A29" s="72" t="s">
        <v>40</v>
      </c>
      <c r="B29" s="73"/>
      <c r="C29" s="53">
        <v>0</v>
      </c>
      <c r="D29" s="8"/>
      <c r="E29" s="8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5"/>
      <c r="Q29" s="4"/>
      <c r="R29" s="4"/>
      <c r="S29" s="4"/>
    </row>
    <row r="30" spans="1:19" ht="15.75" thickBot="1">
      <c r="A30" s="156" t="s">
        <v>119</v>
      </c>
      <c r="B30" s="157"/>
      <c r="C30" s="51">
        <f>MROUND(IF((C27-C28-C29)&gt;0,(C27-C28-C29),0),10)</f>
        <v>0</v>
      </c>
      <c r="D30" s="8"/>
      <c r="E30" s="8"/>
      <c r="F30" s="13"/>
      <c r="G30" s="8"/>
      <c r="H30" s="8"/>
      <c r="I30" s="8"/>
      <c r="J30" s="13"/>
      <c r="K30" s="13"/>
      <c r="L30" s="13"/>
      <c r="M30" s="13"/>
      <c r="N30" s="8"/>
      <c r="O30" s="8"/>
      <c r="P30" s="44"/>
      <c r="Q30" s="4"/>
      <c r="R30" s="4"/>
      <c r="S30" s="4"/>
    </row>
    <row r="31" spans="1:19" ht="15.75" thickBot="1">
      <c r="A31" s="156" t="s">
        <v>100</v>
      </c>
      <c r="B31" s="157"/>
      <c r="C31" s="51">
        <f>MROUND(IF((C28+C29-C27)&gt;0,(C28+C29-C27),0),10)</f>
        <v>0</v>
      </c>
      <c r="D31" s="14"/>
      <c r="E31" s="14"/>
      <c r="F31" s="15"/>
      <c r="G31" s="16"/>
      <c r="H31" s="16"/>
      <c r="I31" s="16"/>
      <c r="J31" s="16"/>
      <c r="K31" s="16"/>
      <c r="L31" s="16"/>
      <c r="M31" s="16"/>
      <c r="N31" s="16"/>
      <c r="O31" s="86"/>
      <c r="P31" s="87"/>
      <c r="Q31" s="4"/>
      <c r="R31" s="4"/>
      <c r="S31" s="4"/>
    </row>
  </sheetData>
  <sheetProtection password="CC59" sheet="1"/>
  <protectedRanges>
    <protectedRange password="CC61" sqref="C15 C18:C19" name="Range1_1"/>
  </protectedRanges>
  <mergeCells count="86">
    <mergeCell ref="A1:P1"/>
    <mergeCell ref="A2:F2"/>
    <mergeCell ref="G2:I2"/>
    <mergeCell ref="J2:P2"/>
    <mergeCell ref="A3:F3"/>
    <mergeCell ref="J3:P3"/>
    <mergeCell ref="A4:F4"/>
    <mergeCell ref="J4:P4"/>
    <mergeCell ref="A5:D5"/>
    <mergeCell ref="G5:H5"/>
    <mergeCell ref="J5:P5"/>
    <mergeCell ref="A6:D6"/>
    <mergeCell ref="G6:H6"/>
    <mergeCell ref="J6:O6"/>
    <mergeCell ref="A7:B7"/>
    <mergeCell ref="O7:P7"/>
    <mergeCell ref="A8:B8"/>
    <mergeCell ref="O8:P8"/>
    <mergeCell ref="A9:B9"/>
    <mergeCell ref="O9:P9"/>
    <mergeCell ref="O13:P13"/>
    <mergeCell ref="A14:C14"/>
    <mergeCell ref="D14:J14"/>
    <mergeCell ref="L14:P14"/>
    <mergeCell ref="A10:B10"/>
    <mergeCell ref="O10:P10"/>
    <mergeCell ref="A11:B11"/>
    <mergeCell ref="O11:P11"/>
    <mergeCell ref="A12:B12"/>
    <mergeCell ref="O12:P12"/>
    <mergeCell ref="A15:B15"/>
    <mergeCell ref="A16:B16"/>
    <mergeCell ref="D16:E16"/>
    <mergeCell ref="H16:J16"/>
    <mergeCell ref="L16:M16"/>
    <mergeCell ref="A13:B13"/>
    <mergeCell ref="A17:B17"/>
    <mergeCell ref="D17:E17"/>
    <mergeCell ref="H17:J17"/>
    <mergeCell ref="L17:M17"/>
    <mergeCell ref="A18:B18"/>
    <mergeCell ref="D18:E18"/>
    <mergeCell ref="H18:J18"/>
    <mergeCell ref="L18:M18"/>
    <mergeCell ref="A19:B19"/>
    <mergeCell ref="D19:E19"/>
    <mergeCell ref="H19:J19"/>
    <mergeCell ref="L19:M19"/>
    <mergeCell ref="A20:C20"/>
    <mergeCell ref="D20:E20"/>
    <mergeCell ref="H20:J20"/>
    <mergeCell ref="L20:M20"/>
    <mergeCell ref="A21:B21"/>
    <mergeCell ref="D21:E21"/>
    <mergeCell ref="H21:J21"/>
    <mergeCell ref="L21:M21"/>
    <mergeCell ref="A22:B22"/>
    <mergeCell ref="D22:E22"/>
    <mergeCell ref="H22:J22"/>
    <mergeCell ref="L22:M22"/>
    <mergeCell ref="L28:M28"/>
    <mergeCell ref="A23:B23"/>
    <mergeCell ref="D23:E23"/>
    <mergeCell ref="H23:J23"/>
    <mergeCell ref="L23:M23"/>
    <mergeCell ref="A24:B24"/>
    <mergeCell ref="D24:E24"/>
    <mergeCell ref="H24:J24"/>
    <mergeCell ref="L24:M24"/>
    <mergeCell ref="A25:B25"/>
    <mergeCell ref="D25:E25"/>
    <mergeCell ref="H25:J25"/>
    <mergeCell ref="L25:M25"/>
    <mergeCell ref="A26:B26"/>
    <mergeCell ref="H26:J26"/>
    <mergeCell ref="L26:M26"/>
    <mergeCell ref="A30:B30"/>
    <mergeCell ref="A31:B31"/>
    <mergeCell ref="O31:P31"/>
    <mergeCell ref="A27:B27"/>
    <mergeCell ref="D27:G27"/>
    <mergeCell ref="H27:J27"/>
    <mergeCell ref="L27:M27"/>
    <mergeCell ref="A28:B28"/>
    <mergeCell ref="D28:E28"/>
    <mergeCell ref="H28:J28"/>
  </mergeCells>
  <conditionalFormatting sqref="C30">
    <cfRule type="cellIs" priority="2" dxfId="6" operator="lessThan" stopIfTrue="1">
      <formula>0</formula>
    </cfRule>
  </conditionalFormatting>
  <conditionalFormatting sqref="C31">
    <cfRule type="cellIs" priority="1" dxfId="6" operator="lessThan" stopIfTrue="1">
      <formula>0</formula>
    </cfRule>
  </conditionalFormatting>
  <printOptions/>
  <pageMargins left="0.7" right="0.7" top="0.75" bottom="0.75" header="0.3" footer="0.3"/>
  <pageSetup horizontalDpi="1200" verticalDpi="12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2020-03-27T06:49:51Z</dcterms:modified>
  <cp:category/>
  <cp:version/>
  <cp:contentType/>
  <cp:contentStatus/>
</cp:coreProperties>
</file>